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4205" windowHeight="8805" firstSheet="2" activeTab="6"/>
  </bookViews>
  <sheets>
    <sheet name="Read 1st" sheetId="1" r:id="rId1"/>
    <sheet name="Slurry Calc GS Analysis" sheetId="2" r:id="rId2"/>
    <sheet name="Additional Calc (if necessary)" sheetId="3" r:id="rId3"/>
    <sheet name="Ports Tot Solids" sheetId="4" r:id="rId4"/>
    <sheet name="Column Test " sheetId="5" r:id="rId5"/>
    <sheet name="TSS vs Turb" sheetId="6" r:id="rId6"/>
    <sheet name="Sus Solids" sheetId="7" r:id="rId7"/>
  </sheets>
  <definedNames>
    <definedName name="_xlnm.Print_Area" localSheetId="2">'Additional Calc (if necessary)'!$A$1:$K$22</definedName>
    <definedName name="_xlnm.Print_Area" localSheetId="4">'Column Test '!$A$1:$H$73</definedName>
    <definedName name="_xlnm.Print_Area" localSheetId="3">'Ports Tot Solids'!$A$1:$K$23</definedName>
    <definedName name="_xlnm.Print_Area" localSheetId="1">'Slurry Calc GS Analysis'!$A$1:$N$81</definedName>
    <definedName name="_xlnm.Print_Area" localSheetId="6">'Sus Solids'!$A$1:$BI$20</definedName>
    <definedName name="_xlnm.Print_Titles" localSheetId="6">'Sus Solids'!$A:$A</definedName>
  </definedNames>
  <calcPr fullCalcOnLoad="1"/>
</workbook>
</file>

<file path=xl/sharedStrings.xml><?xml version="1.0" encoding="utf-8"?>
<sst xmlns="http://schemas.openxmlformats.org/spreadsheetml/2006/main" count="262" uniqueCount="135">
  <si>
    <t>Project ID:</t>
  </si>
  <si>
    <t>Drying Time</t>
  </si>
  <si>
    <t>ppt</t>
  </si>
  <si>
    <t>Specific Gravity:</t>
  </si>
  <si>
    <t>SAMPLE</t>
  </si>
  <si>
    <t>Tare No.</t>
  </si>
  <si>
    <t xml:space="preserve">Salinity: </t>
  </si>
  <si>
    <t>TOTAL SOLIDS REPORT SHEET</t>
  </si>
  <si>
    <t>Analyst:</t>
  </si>
  <si>
    <t>Date:</t>
  </si>
  <si>
    <t>Sample Date:</t>
  </si>
  <si>
    <t xml:space="preserve"> </t>
  </si>
  <si>
    <t>SUSPENDED SOLIDS REPORT SHEET</t>
  </si>
  <si>
    <t>Volume (mL)</t>
  </si>
  <si>
    <t>Turbidity       (NTU)</t>
  </si>
  <si>
    <t>Salinity:</t>
  </si>
  <si>
    <t xml:space="preserve">           Specifc Gravity:</t>
  </si>
  <si>
    <t>Date</t>
  </si>
  <si>
    <t>Time</t>
  </si>
  <si>
    <t>Surface</t>
  </si>
  <si>
    <t>Water</t>
  </si>
  <si>
    <t>Solids</t>
  </si>
  <si>
    <t>Interface</t>
  </si>
  <si>
    <t xml:space="preserve">      SETTLING COLUMN DATA SHEET</t>
  </si>
  <si>
    <t>Ports Sampled/            Type of Analysis</t>
  </si>
  <si>
    <t>Moisture</t>
  </si>
  <si>
    <t>Content</t>
  </si>
  <si>
    <t>AVG</t>
  </si>
  <si>
    <t>Salinity</t>
  </si>
  <si>
    <t>(ppt)</t>
  </si>
  <si>
    <t>% Fines</t>
  </si>
  <si>
    <t>Sediment</t>
  </si>
  <si>
    <t>Salt</t>
  </si>
  <si>
    <t xml:space="preserve">Column Slurry Mixture for </t>
  </si>
  <si>
    <t>(% by wt)</t>
  </si>
  <si>
    <t>Data entry required in cells that are colored yellow.</t>
  </si>
  <si>
    <t>Sample</t>
  </si>
  <si>
    <t>Pore water</t>
  </si>
  <si>
    <t xml:space="preserve">               Salt</t>
  </si>
  <si>
    <t xml:space="preserve">g  </t>
  </si>
  <si>
    <t>Tap Water</t>
  </si>
  <si>
    <t>Sediment Information and Slurry Calculations</t>
  </si>
  <si>
    <t>Wet Wt, g</t>
  </si>
  <si>
    <t>Dry Wt, g</t>
  </si>
  <si>
    <t>Wt, g</t>
  </si>
  <si>
    <t>% Coarse</t>
  </si>
  <si>
    <t>Target Slurry</t>
  </si>
  <si>
    <t>kg</t>
  </si>
  <si>
    <t>kg of sediment</t>
  </si>
  <si>
    <t>liters</t>
  </si>
  <si>
    <t>1 kg of Sediment contains the following:</t>
  </si>
  <si>
    <t>Amounts needed to dilute 1 kg of sediment to column target concentration:</t>
  </si>
  <si>
    <t>Tare Wt, g</t>
  </si>
  <si>
    <t>Water Wt, g</t>
  </si>
  <si>
    <t>Salt Wt, g</t>
  </si>
  <si>
    <t>Filter                 Paper Wt, g</t>
  </si>
  <si>
    <t xml:space="preserve">This spreadsheet contains the forms needed to record data from settling column tests.                                                                                                            </t>
  </si>
  <si>
    <r>
      <t xml:space="preserve">Detailed instructions for performing settling column tests are given in the document entitled                                </t>
    </r>
    <r>
      <rPr>
        <b/>
        <sz val="12"/>
        <rFont val="Arial"/>
        <family val="2"/>
      </rPr>
      <t>Settling Column Test Procedures</t>
    </r>
    <r>
      <rPr>
        <sz val="12"/>
        <rFont val="Arial"/>
        <family val="2"/>
      </rPr>
      <t>.</t>
    </r>
  </si>
  <si>
    <t>Dried Sample Wt, g</t>
  </si>
  <si>
    <t>Wet Sample + Tare Wt, g</t>
  </si>
  <si>
    <t>Dried Sample + Tare Wt, g</t>
  </si>
  <si>
    <t xml:space="preserve">Pore Water </t>
  </si>
  <si>
    <t xml:space="preserve">Tare + </t>
  </si>
  <si>
    <t xml:space="preserve">  Salinity of Pore Water </t>
  </si>
  <si>
    <t>Tare</t>
  </si>
  <si>
    <t>(Dish Wt) g</t>
  </si>
  <si>
    <t>Note: Enter Salinity AVG or Salinity value measured with S-C-T meter above in cell B8.</t>
  </si>
  <si>
    <t>Sample (~25 mL)</t>
  </si>
  <si>
    <t>Particulates</t>
  </si>
  <si>
    <t xml:space="preserve">L        or  </t>
  </si>
  <si>
    <t>Total Slurry</t>
  </si>
  <si>
    <t>Grain Size</t>
  </si>
  <si>
    <t>Distribution</t>
  </si>
  <si>
    <t>g/L</t>
  </si>
  <si>
    <t xml:space="preserve">Particulates Conc </t>
  </si>
  <si>
    <t>Conc:</t>
  </si>
  <si>
    <t xml:space="preserve">Initial  </t>
  </si>
  <si>
    <t>Time In</t>
  </si>
  <si>
    <t>Time Out</t>
  </si>
  <si>
    <t>Particulates      Wt, g</t>
  </si>
  <si>
    <t>Particulates Conc. (g/L)</t>
  </si>
  <si>
    <t>Dry Particulates + Filter Paper Wt, g</t>
  </si>
  <si>
    <t>Dry Particulates Wt, g</t>
  </si>
  <si>
    <t>Particulates TSS Conc. (mg/L)</t>
  </si>
  <si>
    <t>by TDS</t>
  </si>
  <si>
    <t>Settled</t>
  </si>
  <si>
    <t>C=aT^b</t>
  </si>
  <si>
    <t>Elapsed    Time  (hours)</t>
  </si>
  <si>
    <t>Elapsed Time   (days)</t>
  </si>
  <si>
    <t>Average</t>
  </si>
  <si>
    <r>
      <t>Average</t>
    </r>
    <r>
      <rPr>
        <sz val="10"/>
        <rFont val="Arial"/>
        <family val="0"/>
      </rPr>
      <t xml:space="preserve"> </t>
    </r>
  </si>
  <si>
    <t>Estimated mineral SG</t>
  </si>
  <si>
    <t>Estimated organic SG</t>
  </si>
  <si>
    <t xml:space="preserve">Particulates Conc, Moisture Content and Organics Conc of Sediment </t>
  </si>
  <si>
    <t>Wet wt +</t>
  </si>
  <si>
    <t xml:space="preserve"> g</t>
  </si>
  <si>
    <t>Tare wt</t>
  </si>
  <si>
    <t xml:space="preserve"> Tare wt</t>
  </si>
  <si>
    <t>180 C Dried +</t>
  </si>
  <si>
    <t xml:space="preserve">Crucible </t>
  </si>
  <si>
    <t>550 C Burnt +</t>
  </si>
  <si>
    <t>Dried</t>
  </si>
  <si>
    <t>Wt</t>
  </si>
  <si>
    <t>g</t>
  </si>
  <si>
    <t>Total</t>
  </si>
  <si>
    <t>OM</t>
  </si>
  <si>
    <t>(g/g dry</t>
  </si>
  <si>
    <t>solids)</t>
  </si>
  <si>
    <t>% OM</t>
  </si>
  <si>
    <t>(wt organic/</t>
  </si>
  <si>
    <t>wt total</t>
  </si>
  <si>
    <t>Sample ID</t>
  </si>
  <si>
    <t>Tare Wt</t>
  </si>
  <si>
    <t xml:space="preserve">Tare Wt </t>
  </si>
  <si>
    <t xml:space="preserve">         AVG</t>
  </si>
  <si>
    <t>Height, ft</t>
  </si>
  <si>
    <t>Conc, g/L</t>
  </si>
  <si>
    <t xml:space="preserve"> g/L</t>
  </si>
  <si>
    <t>DATE</t>
  </si>
  <si>
    <t>Estimated %OM</t>
  </si>
  <si>
    <t xml:space="preserve">           Specific Gravity:</t>
  </si>
  <si>
    <t>Oily</t>
  </si>
  <si>
    <t>Organic</t>
  </si>
  <si>
    <t>Sand</t>
  </si>
  <si>
    <t>Fines</t>
  </si>
  <si>
    <t>Typical %OM</t>
  </si>
  <si>
    <t xml:space="preserve">        Enter from this table or Cell N30 below</t>
  </si>
  <si>
    <t>Elapsed Time  (hours)</t>
  </si>
  <si>
    <t>Remove sand prior to pouring into column</t>
  </si>
  <si>
    <t>Turbidity</t>
  </si>
  <si>
    <t>TSS</t>
  </si>
  <si>
    <t>Turb</t>
  </si>
  <si>
    <t>NTU</t>
  </si>
  <si>
    <t>mg/L</t>
  </si>
  <si>
    <t>sorted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</si>
</sst>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sz val="8.5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.75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0" fillId="0" borderId="8" xfId="0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/>
      <protection locked="0"/>
    </xf>
    <xf numFmtId="15" fontId="0" fillId="0" borderId="8" xfId="0" applyNumberFormat="1" applyBorder="1" applyAlignment="1" applyProtection="1">
      <alignment/>
      <protection locked="0"/>
    </xf>
    <xf numFmtId="0" fontId="3" fillId="0" borderId="7" xfId="0" applyFont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0" fillId="2" borderId="8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2" fontId="1" fillId="0" borderId="21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0" borderId="8" xfId="0" applyNumberFormat="1" applyBorder="1" applyAlignment="1" applyProtection="1">
      <alignment/>
      <protection/>
    </xf>
    <xf numFmtId="166" fontId="0" fillId="0" borderId="8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2" xfId="0" applyNumberFormat="1" applyBorder="1" applyAlignment="1">
      <alignment horizontal="center" vertical="center"/>
    </xf>
    <xf numFmtId="0" fontId="3" fillId="0" borderId="8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right"/>
      <protection/>
    </xf>
    <xf numFmtId="2" fontId="0" fillId="0" borderId="24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/>
    </xf>
    <xf numFmtId="166" fontId="0" fillId="0" borderId="11" xfId="0" applyNumberFormat="1" applyFill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2" fontId="0" fillId="0" borderId="26" xfId="0" applyNumberForma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27" xfId="0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27" xfId="0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0" fillId="0" borderId="25" xfId="0" applyFill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2" borderId="21" xfId="0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165" fontId="0" fillId="0" borderId="15" xfId="0" applyNumberFormat="1" applyBorder="1" applyAlignment="1">
      <alignment horizontal="center" vertical="center"/>
    </xf>
    <xf numFmtId="14" fontId="0" fillId="0" borderId="8" xfId="0" applyNumberFormat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1" fontId="0" fillId="2" borderId="13" xfId="0" applyNumberFormat="1" applyFill="1" applyBorder="1" applyAlignment="1" applyProtection="1">
      <alignment horizontal="center" vertical="center"/>
      <protection locked="0"/>
    </xf>
    <xf numFmtId="11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/>
      <protection/>
    </xf>
    <xf numFmtId="15" fontId="0" fillId="0" borderId="8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20" fontId="0" fillId="0" borderId="8" xfId="0" applyNumberFormat="1" applyBorder="1" applyAlignment="1" applyProtection="1">
      <alignment/>
      <protection locked="0"/>
    </xf>
    <xf numFmtId="20" fontId="0" fillId="0" borderId="9" xfId="0" applyNumberFormat="1" applyBorder="1" applyAlignment="1" applyProtection="1">
      <alignment/>
      <protection locked="0"/>
    </xf>
    <xf numFmtId="15" fontId="0" fillId="0" borderId="9" xfId="0" applyNumberFormat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65" fontId="3" fillId="0" borderId="30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/>
      <protection/>
    </xf>
    <xf numFmtId="166" fontId="0" fillId="2" borderId="11" xfId="0" applyNumberFormat="1" applyFill="1" applyBorder="1" applyAlignment="1" applyProtection="1">
      <alignment horizontal="center"/>
      <protection locked="0"/>
    </xf>
    <xf numFmtId="166" fontId="0" fillId="2" borderId="11" xfId="0" applyNumberFormat="1" applyFill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/>
    </xf>
    <xf numFmtId="166" fontId="0" fillId="2" borderId="3" xfId="0" applyNumberFormat="1" applyFill="1" applyBorder="1" applyAlignment="1" applyProtection="1">
      <alignment horizontal="center"/>
      <protection locked="0"/>
    </xf>
    <xf numFmtId="166" fontId="0" fillId="2" borderId="3" xfId="0" applyNumberFormat="1" applyFill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2" fontId="3" fillId="0" borderId="30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/>
    </xf>
    <xf numFmtId="0" fontId="0" fillId="0" borderId="17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/>
    </xf>
    <xf numFmtId="165" fontId="0" fillId="0" borderId="26" xfId="0" applyNumberFormat="1" applyBorder="1" applyAlignment="1" applyProtection="1">
      <alignment horizontal="center"/>
      <protection/>
    </xf>
    <xf numFmtId="0" fontId="3" fillId="0" borderId="31" xfId="0" applyFont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3" xfId="0" applyNumberForma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3" fillId="0" borderId="9" xfId="0" applyFont="1" applyBorder="1" applyAlignment="1" applyProtection="1">
      <alignment horizontal="right"/>
      <protection/>
    </xf>
    <xf numFmtId="165" fontId="0" fillId="0" borderId="38" xfId="0" applyNumberFormat="1" applyBorder="1" applyAlignment="1" applyProtection="1">
      <alignment horizontal="center"/>
      <protection/>
    </xf>
    <xf numFmtId="2" fontId="0" fillId="0" borderId="39" xfId="0" applyNumberForma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165" fontId="0" fillId="0" borderId="38" xfId="0" applyNumberForma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Border="1" applyAlignment="1" applyProtection="1">
      <alignment horizontal="center"/>
      <protection/>
    </xf>
    <xf numFmtId="165" fontId="0" fillId="0" borderId="2" xfId="0" applyNumberFormat="1" applyBorder="1" applyAlignment="1" applyProtection="1">
      <alignment horizontal="center"/>
      <protection/>
    </xf>
    <xf numFmtId="166" fontId="0" fillId="0" borderId="3" xfId="0" applyNumberFormat="1" applyFill="1" applyBorder="1" applyAlignment="1" applyProtection="1">
      <alignment horizontal="center"/>
      <protection/>
    </xf>
    <xf numFmtId="166" fontId="0" fillId="0" borderId="3" xfId="0" applyNumberFormat="1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 horizontal="center"/>
      <protection/>
    </xf>
    <xf numFmtId="165" fontId="0" fillId="0" borderId="40" xfId="0" applyNumberFormat="1" applyBorder="1" applyAlignment="1">
      <alignment horizontal="center" vertical="center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3" xfId="0" applyNumberFormat="1" applyBorder="1" applyAlignment="1" applyProtection="1">
      <alignment horizontal="center"/>
      <protection/>
    </xf>
    <xf numFmtId="0" fontId="0" fillId="2" borderId="8" xfId="0" applyFill="1" applyBorder="1" applyAlignment="1">
      <alignment/>
    </xf>
    <xf numFmtId="165" fontId="0" fillId="2" borderId="8" xfId="0" applyNumberFormat="1" applyFill="1" applyBorder="1" applyAlignment="1">
      <alignment/>
    </xf>
    <xf numFmtId="15" fontId="0" fillId="2" borderId="1" xfId="0" applyNumberFormat="1" applyFill="1" applyBorder="1" applyAlignment="1">
      <alignment/>
    </xf>
    <xf numFmtId="20" fontId="0" fillId="2" borderId="1" xfId="0" applyNumberFormat="1" applyFill="1" applyBorder="1" applyAlignment="1">
      <alignment horizontal="right"/>
    </xf>
    <xf numFmtId="20" fontId="0" fillId="2" borderId="1" xfId="0" applyNumberFormat="1" applyFill="1" applyBorder="1" applyAlignment="1">
      <alignment/>
    </xf>
    <xf numFmtId="0" fontId="0" fillId="2" borderId="41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3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65" fontId="0" fillId="0" borderId="1" xfId="0" applyNumberFormat="1" applyBorder="1" applyAlignment="1">
      <alignment horizontal="center"/>
    </xf>
    <xf numFmtId="0" fontId="3" fillId="2" borderId="6" xfId="0" applyFont="1" applyFill="1" applyBorder="1" applyAlignment="1">
      <alignment horizontal="centerContinuous" vertical="center" wrapText="1"/>
    </xf>
    <xf numFmtId="0" fontId="3" fillId="2" borderId="7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 wrapText="1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164" fontId="0" fillId="2" borderId="43" xfId="0" applyNumberFormat="1" applyFill="1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>
      <alignment horizontal="center" vertical="center"/>
    </xf>
    <xf numFmtId="165" fontId="0" fillId="2" borderId="4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/>
    </xf>
    <xf numFmtId="0" fontId="0" fillId="0" borderId="0" xfId="0" applyFill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1" fontId="3" fillId="2" borderId="29" xfId="0" applyNumberFormat="1" applyFont="1" applyFill="1" applyBorder="1" applyAlignment="1">
      <alignment horizontal="center" vertical="center" wrapText="1"/>
    </xf>
    <xf numFmtId="1" fontId="0" fillId="2" borderId="30" xfId="0" applyNumberFormat="1" applyFill="1" applyBorder="1" applyAlignment="1">
      <alignment horizontal="center" vertical="center" wrapText="1"/>
    </xf>
    <xf numFmtId="1" fontId="0" fillId="2" borderId="35" xfId="0" applyNumberFormat="1" applyFill="1" applyBorder="1" applyAlignment="1">
      <alignment horizontal="center" vertical="center" wrapText="1"/>
    </xf>
    <xf numFmtId="1" fontId="0" fillId="2" borderId="21" xfId="0" applyNumberFormat="1" applyFill="1" applyBorder="1" applyAlignment="1">
      <alignment horizontal="center" vertical="center" wrapText="1"/>
    </xf>
    <xf numFmtId="1" fontId="0" fillId="2" borderId="31" xfId="0" applyNumberForma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Alignment="1" applyProtection="1" quotePrefix="1">
      <alignment/>
      <protection/>
    </xf>
    <xf numFmtId="0" fontId="3" fillId="2" borderId="45" xfId="0" applyFont="1" applyFill="1" applyBorder="1" applyAlignment="1">
      <alignment horizontal="center" vertical="center" wrapText="1"/>
    </xf>
    <xf numFmtId="14" fontId="0" fillId="2" borderId="38" xfId="0" applyNumberFormat="1" applyFill="1" applyBorder="1" applyAlignment="1">
      <alignment horizontal="center" vertical="center" wrapText="1"/>
    </xf>
    <xf numFmtId="20" fontId="0" fillId="2" borderId="38" xfId="0" applyNumberFormat="1" applyFill="1" applyBorder="1" applyAlignment="1">
      <alignment horizontal="center" vertical="center" wrapText="1"/>
    </xf>
    <xf numFmtId="20" fontId="0" fillId="2" borderId="36" xfId="0" applyNumberFormat="1" applyFill="1" applyBorder="1" applyAlignment="1">
      <alignment horizontal="center" vertical="center" wrapText="1"/>
    </xf>
    <xf numFmtId="20" fontId="0" fillId="2" borderId="4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6225"/>
          <c:w val="0.855"/>
          <c:h val="0.8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 Test '!$C$13:$C$50</c:f>
              <c:numCache>
                <c:ptCount val="38"/>
              </c:numCache>
            </c:numRef>
          </c:xVal>
          <c:yVal>
            <c:numRef>
              <c:f>'Column Test '!$F$13:$F$50</c:f>
              <c:numCache>
                <c:ptCount val="38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forward val="16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latin typeface="Arial"/>
                        <a:ea typeface="Arial"/>
                        <a:cs typeface="Arial"/>
                      </a:rPr>
                      <a:t>Zone Settling Velocity = 0.08 ft/hr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'Column Test '!$C$21:$C$46</c:f>
              <c:numCache>
                <c:ptCount val="26"/>
              </c:numCache>
            </c:numRef>
          </c:xVal>
          <c:yVal>
            <c:numRef>
              <c:f>'Column Test '!$F$21:$F$46</c:f>
              <c:numCache>
                <c:ptCount val="26"/>
              </c:numCache>
            </c:numRef>
          </c:yVal>
          <c:smooth val="0"/>
        </c:ser>
        <c:axId val="54740069"/>
        <c:axId val="22898574"/>
      </c:scatterChart>
      <c:valAx>
        <c:axId val="54740069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98574"/>
        <c:crosses val="autoZero"/>
        <c:crossBetween val="midCat"/>
        <c:dispUnits/>
        <c:majorUnit val="10"/>
        <c:minorUnit val="2"/>
      </c:valAx>
      <c:valAx>
        <c:axId val="228985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Interface Height (ft)</a:t>
                </a: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0535"/>
          <c:w val="0.878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'Column Test '!$C$13:$C$73</c:f>
              <c:numCache>
                <c:ptCount val="61"/>
              </c:numCache>
            </c:numRef>
          </c:xVal>
          <c:yVal>
            <c:numRef>
              <c:f>'Column Test '!$F$13:$F$73</c:f>
              <c:numCache>
                <c:ptCount val="61"/>
              </c:numCache>
            </c:numRef>
          </c:yVal>
          <c:smooth val="0"/>
        </c:ser>
        <c:axId val="4760575"/>
        <c:axId val="42845176"/>
      </c:scatterChart>
      <c:valAx>
        <c:axId val="4760575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(hrs)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45176"/>
        <c:crossesAt val="0"/>
        <c:crossBetween val="midCat"/>
        <c:dispUnits/>
        <c:majorUnit val="50"/>
      </c:valAx>
      <c:valAx>
        <c:axId val="4284517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Interface 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5475"/>
          <c:w val="0.8377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forward val="2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C = 241.76 T 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0.1369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'Column Test '!$D$47:$D$73</c:f>
              <c:numCache>
                <c:ptCount val="27"/>
              </c:numCache>
            </c:numRef>
          </c:xVal>
          <c:yVal>
            <c:numRef>
              <c:f>'Column Test '!$G$47:$G$73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50062265"/>
        <c:axId val="47907202"/>
      </c:scatterChart>
      <c:valAx>
        <c:axId val="50062265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7907202"/>
        <c:crossesAt val="100"/>
        <c:crossBetween val="midCat"/>
        <c:dispUnits/>
        <c:majorUnit val="10"/>
        <c:minorUnit val="10"/>
      </c:valAx>
      <c:valAx>
        <c:axId val="47907202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Settled Solids Conc (g/L)</a:t>
                </a:r>
                <a:r>
                  <a: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 ...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062265"/>
        <c:crossesAt val="0.1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575"/>
          <c:w val="0.9255"/>
          <c:h val="0.8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3.5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TSS = 1.3098 Turbidity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'TSS vs Turb'!$C$3:$C$40</c:f>
              <c:numCache>
                <c:ptCount val="38"/>
              </c:numCache>
            </c:numRef>
          </c:xVal>
          <c:yVal>
            <c:numRef>
              <c:f>'TSS vs Turb'!$D$3:$D$40</c:f>
              <c:numCache>
                <c:ptCount val="38"/>
              </c:numCache>
            </c:numRef>
          </c:yVal>
          <c:smooth val="0"/>
        </c:ser>
        <c:axId val="28511635"/>
        <c:axId val="55278124"/>
      </c:scatterChart>
      <c:valAx>
        <c:axId val="2851163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Turbidity (NTU)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78124"/>
        <c:crosses val="autoZero"/>
        <c:crossBetween val="midCat"/>
        <c:dispUnits/>
        <c:majorUnit val="5"/>
        <c:minorUnit val="1"/>
      </c:valAx>
      <c:valAx>
        <c:axId val="55278124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8511635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6</xdr:row>
      <xdr:rowOff>85725</xdr:rowOff>
    </xdr:from>
    <xdr:to>
      <xdr:col>9</xdr:col>
      <xdr:colOff>228600</xdr:colOff>
      <xdr:row>9</xdr:row>
      <xdr:rowOff>57150</xdr:rowOff>
    </xdr:to>
    <xdr:sp>
      <xdr:nvSpPr>
        <xdr:cNvPr id="1" name="Line 9"/>
        <xdr:cNvSpPr>
          <a:spLocks/>
        </xdr:cNvSpPr>
      </xdr:nvSpPr>
      <xdr:spPr>
        <a:xfrm flipV="1">
          <a:off x="7810500" y="13716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95250</xdr:rowOff>
    </xdr:from>
    <xdr:to>
      <xdr:col>9</xdr:col>
      <xdr:colOff>228600</xdr:colOff>
      <xdr:row>6</xdr:row>
      <xdr:rowOff>95250</xdr:rowOff>
    </xdr:to>
    <xdr:sp>
      <xdr:nvSpPr>
        <xdr:cNvPr id="2" name="Line 10"/>
        <xdr:cNvSpPr>
          <a:spLocks/>
        </xdr:cNvSpPr>
      </xdr:nvSpPr>
      <xdr:spPr>
        <a:xfrm flipH="1">
          <a:off x="7620000" y="1381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19050</xdr:rowOff>
    </xdr:from>
    <xdr:to>
      <xdr:col>14</xdr:col>
      <xdr:colOff>400050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7010400" y="213360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22</xdr:row>
      <xdr:rowOff>0</xdr:rowOff>
    </xdr:from>
    <xdr:to>
      <xdr:col>14</xdr:col>
      <xdr:colOff>419100</xdr:colOff>
      <xdr:row>33</xdr:row>
      <xdr:rowOff>180975</xdr:rowOff>
    </xdr:to>
    <xdr:graphicFrame>
      <xdr:nvGraphicFramePr>
        <xdr:cNvPr id="2" name="Chart 2"/>
        <xdr:cNvGraphicFramePr/>
      </xdr:nvGraphicFramePr>
      <xdr:xfrm>
        <a:off x="7019925" y="4581525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34</xdr:row>
      <xdr:rowOff>180975</xdr:rowOff>
    </xdr:from>
    <xdr:to>
      <xdr:col>14</xdr:col>
      <xdr:colOff>495300</xdr:colOff>
      <xdr:row>50</xdr:row>
      <xdr:rowOff>161925</xdr:rowOff>
    </xdr:to>
    <xdr:graphicFrame>
      <xdr:nvGraphicFramePr>
        <xdr:cNvPr id="3" name="Chart 3"/>
        <xdr:cNvGraphicFramePr/>
      </xdr:nvGraphicFramePr>
      <xdr:xfrm>
        <a:off x="7096125" y="7372350"/>
        <a:ext cx="46767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0.26425</cdr:y>
    </cdr:from>
    <cdr:to>
      <cdr:x>0.2265</cdr:x>
      <cdr:y>0.68875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895350"/>
          <a:ext cx="1238250" cy="1447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TSS (mg/L)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…..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10</xdr:row>
      <xdr:rowOff>85725</xdr:rowOff>
    </xdr:from>
    <xdr:to>
      <xdr:col>14</xdr:col>
      <xdr:colOff>276225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943225" y="1704975"/>
        <a:ext cx="5867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E17" sqref="E17"/>
    </sheetView>
  </sheetViews>
  <sheetFormatPr defaultColWidth="9.140625" defaultRowHeight="12.75"/>
  <cols>
    <col min="1" max="1" width="91.57421875" style="0" customWidth="1"/>
  </cols>
  <sheetData>
    <row r="1" ht="22.5" customHeight="1">
      <c r="A1" s="31" t="s">
        <v>56</v>
      </c>
    </row>
    <row r="3" ht="30.75">
      <c r="A3" s="31" t="s">
        <v>57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27">
      <selection activeCell="B34" sqref="B34"/>
    </sheetView>
  </sheetViews>
  <sheetFormatPr defaultColWidth="9.140625" defaultRowHeight="12.75"/>
  <cols>
    <col min="1" max="1" width="16.140625" style="0" customWidth="1"/>
    <col min="2" max="2" width="11.7109375" style="0" customWidth="1"/>
    <col min="3" max="3" width="12.7109375" style="0" customWidth="1"/>
    <col min="4" max="5" width="12.57421875" style="0" customWidth="1"/>
    <col min="6" max="6" width="11.7109375" style="0" customWidth="1"/>
    <col min="7" max="7" width="12.8515625" style="0" customWidth="1"/>
    <col min="8" max="10" width="11.7109375" style="0" customWidth="1"/>
    <col min="11" max="11" width="9.57421875" style="0" bestFit="1" customWidth="1"/>
    <col min="13" max="13" width="9.8515625" style="0" customWidth="1"/>
    <col min="14" max="14" width="13.140625" style="0" customWidth="1"/>
  </cols>
  <sheetData>
    <row r="1" spans="1:9" ht="23.25">
      <c r="A1" s="43"/>
      <c r="B1" s="44" t="s">
        <v>41</v>
      </c>
      <c r="C1" s="44"/>
      <c r="D1" s="44"/>
      <c r="E1" s="44"/>
      <c r="F1" s="44"/>
      <c r="G1" s="44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6.5" thickBot="1">
      <c r="A3" s="45" t="s">
        <v>0</v>
      </c>
      <c r="B3" s="15"/>
      <c r="C3" s="15"/>
      <c r="D3" s="15"/>
      <c r="E3" s="15"/>
      <c r="F3" s="15"/>
      <c r="G3" s="47"/>
      <c r="H3" s="45" t="s">
        <v>9</v>
      </c>
      <c r="I3" s="29"/>
    </row>
    <row r="4" spans="1:12" ht="16.5" thickBot="1">
      <c r="A4" s="45"/>
      <c r="B4" s="17"/>
      <c r="C4" s="17"/>
      <c r="D4" s="17"/>
      <c r="E4" s="17"/>
      <c r="F4" s="17"/>
      <c r="G4" s="47"/>
      <c r="H4" s="43"/>
      <c r="I4" s="43"/>
      <c r="K4" s="150"/>
      <c r="L4" s="137" t="s">
        <v>125</v>
      </c>
    </row>
    <row r="5" spans="1:12" ht="15.75">
      <c r="A5" s="43"/>
      <c r="B5" s="43"/>
      <c r="C5" s="43"/>
      <c r="D5" s="43"/>
      <c r="E5" s="43"/>
      <c r="F5" s="43"/>
      <c r="G5" s="50"/>
      <c r="H5" s="223" t="s">
        <v>91</v>
      </c>
      <c r="I5" s="219">
        <v>2.68</v>
      </c>
      <c r="K5" s="150" t="s">
        <v>123</v>
      </c>
      <c r="L5" s="150">
        <v>0.5</v>
      </c>
    </row>
    <row r="6" spans="1:12" ht="16.5" thickBot="1">
      <c r="A6" s="45" t="s">
        <v>8</v>
      </c>
      <c r="B6" s="15"/>
      <c r="C6" s="15"/>
      <c r="D6" s="15"/>
      <c r="E6" s="15"/>
      <c r="F6" s="15"/>
      <c r="G6" s="50"/>
      <c r="H6" s="223" t="s">
        <v>92</v>
      </c>
      <c r="I6" s="50">
        <v>1.1</v>
      </c>
      <c r="K6" s="150" t="s">
        <v>124</v>
      </c>
      <c r="L6" s="150">
        <v>4</v>
      </c>
    </row>
    <row r="7" spans="1:12" ht="15.75">
      <c r="A7" s="43"/>
      <c r="B7" s="43"/>
      <c r="C7" s="43"/>
      <c r="D7" s="43"/>
      <c r="E7" s="43"/>
      <c r="F7" s="43"/>
      <c r="G7" s="219"/>
      <c r="H7" s="223" t="s">
        <v>119</v>
      </c>
      <c r="I7" s="220"/>
      <c r="K7" s="150" t="s">
        <v>122</v>
      </c>
      <c r="L7" s="150">
        <v>8</v>
      </c>
    </row>
    <row r="8" spans="1:12" ht="16.5" thickBot="1">
      <c r="A8" s="45" t="s">
        <v>15</v>
      </c>
      <c r="B8" s="28"/>
      <c r="C8" s="49" t="s">
        <v>2</v>
      </c>
      <c r="D8" s="43" t="s">
        <v>84</v>
      </c>
      <c r="E8" s="43"/>
      <c r="F8" s="43"/>
      <c r="G8" s="219"/>
      <c r="H8" s="223" t="s">
        <v>120</v>
      </c>
      <c r="I8" s="221">
        <f>IF(I7="","",(((100-I7)*I5)+(I7*I6))/100)</f>
      </c>
      <c r="K8" s="150" t="s">
        <v>121</v>
      </c>
      <c r="L8" s="150">
        <v>12</v>
      </c>
    </row>
    <row r="9" spans="1:9" ht="15.75">
      <c r="A9" s="45"/>
      <c r="B9" s="50"/>
      <c r="C9" s="49"/>
      <c r="D9" s="43"/>
      <c r="E9" s="43"/>
      <c r="F9" s="43"/>
      <c r="G9" s="43"/>
      <c r="H9" s="45"/>
      <c r="I9" s="50"/>
    </row>
    <row r="10" spans="1:10" ht="12.75">
      <c r="A10" s="43"/>
      <c r="B10" s="43"/>
      <c r="C10" s="43"/>
      <c r="D10" s="43"/>
      <c r="E10" s="43"/>
      <c r="F10" s="43"/>
      <c r="I10" s="43"/>
      <c r="J10" s="150" t="s">
        <v>126</v>
      </c>
    </row>
    <row r="11" spans="1:10" ht="15.75">
      <c r="A11" s="51" t="s">
        <v>35</v>
      </c>
      <c r="B11" s="52"/>
      <c r="C11" s="52"/>
      <c r="D11" s="52"/>
      <c r="E11" s="52"/>
      <c r="F11" s="43"/>
      <c r="G11" s="43"/>
      <c r="H11" s="53"/>
      <c r="I11" s="54"/>
      <c r="J11" s="150"/>
    </row>
    <row r="12" spans="1:9" ht="16.5" thickBot="1">
      <c r="A12" s="51"/>
      <c r="B12" s="52"/>
      <c r="C12" s="52"/>
      <c r="D12" s="52"/>
      <c r="E12" s="52"/>
      <c r="F12" s="43"/>
      <c r="G12" s="43"/>
      <c r="H12" s="53"/>
      <c r="I12" s="54"/>
    </row>
    <row r="13" spans="1:9" ht="16.5" thickBot="1">
      <c r="A13" s="55"/>
      <c r="B13" s="48"/>
      <c r="C13" s="56"/>
      <c r="D13" s="57" t="s">
        <v>63</v>
      </c>
      <c r="E13" s="58"/>
      <c r="F13" s="56"/>
      <c r="G13" s="59"/>
      <c r="H13" s="139"/>
      <c r="I13" s="54"/>
    </row>
    <row r="14" spans="1:9" ht="12.75">
      <c r="A14" s="122" t="s">
        <v>61</v>
      </c>
      <c r="B14" s="123" t="s">
        <v>64</v>
      </c>
      <c r="C14" s="60" t="s">
        <v>62</v>
      </c>
      <c r="D14" s="61" t="s">
        <v>62</v>
      </c>
      <c r="E14" s="60" t="s">
        <v>20</v>
      </c>
      <c r="F14" s="123" t="s">
        <v>32</v>
      </c>
      <c r="G14" s="126" t="s">
        <v>28</v>
      </c>
      <c r="H14" s="53"/>
      <c r="I14" s="54"/>
    </row>
    <row r="15" spans="1:9" ht="13.5" thickBot="1">
      <c r="A15" s="124" t="s">
        <v>67</v>
      </c>
      <c r="B15" s="125" t="s">
        <v>65</v>
      </c>
      <c r="C15" s="60" t="s">
        <v>42</v>
      </c>
      <c r="D15" s="61" t="s">
        <v>43</v>
      </c>
      <c r="E15" s="60" t="s">
        <v>44</v>
      </c>
      <c r="F15" s="125" t="s">
        <v>44</v>
      </c>
      <c r="G15" s="127" t="s">
        <v>29</v>
      </c>
      <c r="H15" s="53"/>
      <c r="I15" s="54"/>
    </row>
    <row r="16" spans="1:9" ht="19.5" customHeight="1">
      <c r="A16" s="183"/>
      <c r="B16" s="95"/>
      <c r="C16" s="95"/>
      <c r="D16" s="95"/>
      <c r="E16" s="96">
        <f>IF(D16="","",C16-D16)</f>
      </c>
      <c r="F16" s="96">
        <f>IF(D16="","",D16-B16)</f>
      </c>
      <c r="G16" s="99">
        <f>IF(D16="","",F16*(1000/(E16+F16)))</f>
      </c>
      <c r="H16" s="53"/>
      <c r="I16" s="54"/>
    </row>
    <row r="17" spans="1:9" ht="19.5" customHeight="1">
      <c r="A17" s="184"/>
      <c r="B17" s="88"/>
      <c r="C17" s="88"/>
      <c r="D17" s="88"/>
      <c r="E17" s="89">
        <f>IF(D17="","",C17-D17)</f>
      </c>
      <c r="F17" s="89">
        <f>IF(D17="","",D17-B17)</f>
      </c>
      <c r="G17" s="91">
        <f>IF(D17="","",F17*(1000/(E17+F17)))</f>
      </c>
      <c r="H17" s="53"/>
      <c r="I17" s="54"/>
    </row>
    <row r="18" spans="1:9" ht="19.5" customHeight="1" thickBot="1">
      <c r="A18" s="185"/>
      <c r="B18" s="92"/>
      <c r="C18" s="92"/>
      <c r="D18" s="92"/>
      <c r="E18" s="93">
        <f>IF(D18="","",C18-D18)</f>
      </c>
      <c r="F18" s="93">
        <f>IF(D18="","",D18-B18)</f>
      </c>
      <c r="G18" s="94">
        <f>IF(D18="","",F18*(1000/(E18+F18)))</f>
      </c>
      <c r="H18" s="62"/>
      <c r="I18" s="54"/>
    </row>
    <row r="19" spans="1:9" ht="19.5" customHeight="1" thickBot="1">
      <c r="A19" s="55"/>
      <c r="B19" s="48"/>
      <c r="C19" s="46"/>
      <c r="D19" s="46"/>
      <c r="E19" s="85"/>
      <c r="F19" s="86" t="s">
        <v>27</v>
      </c>
      <c r="G19" s="87">
        <f>IF(G16="","",AVERAGE(G16:G18))</f>
      </c>
      <c r="H19" s="62"/>
      <c r="I19" s="54"/>
    </row>
    <row r="20" spans="1:9" ht="15">
      <c r="A20" s="47"/>
      <c r="B20" s="47"/>
      <c r="C20" s="47"/>
      <c r="D20" s="47"/>
      <c r="E20" s="63"/>
      <c r="F20" s="63" t="s">
        <v>66</v>
      </c>
      <c r="G20" s="64"/>
      <c r="H20" s="62"/>
      <c r="I20" s="54"/>
    </row>
    <row r="21" spans="1:9" ht="15">
      <c r="A21" s="47"/>
      <c r="B21" s="47"/>
      <c r="C21" s="47"/>
      <c r="D21" s="47"/>
      <c r="E21" s="63"/>
      <c r="F21" s="63"/>
      <c r="G21" s="64"/>
      <c r="H21" s="62"/>
      <c r="I21" s="54"/>
    </row>
    <row r="22" spans="1:9" ht="15.75" thickBot="1">
      <c r="A22" s="47"/>
      <c r="B22" s="47"/>
      <c r="C22" s="47"/>
      <c r="D22" s="47"/>
      <c r="E22" s="63"/>
      <c r="F22" s="63"/>
      <c r="G22" s="64"/>
      <c r="H22" s="62"/>
      <c r="I22" s="54"/>
    </row>
    <row r="23" spans="1:14" ht="16.5" thickBot="1">
      <c r="A23" s="65"/>
      <c r="B23" s="66" t="s">
        <v>93</v>
      </c>
      <c r="C23" s="67"/>
      <c r="D23" s="67"/>
      <c r="E23" s="67"/>
      <c r="F23" s="67"/>
      <c r="G23" s="67"/>
      <c r="H23" s="68"/>
      <c r="I23" s="152"/>
      <c r="J23" s="169"/>
      <c r="K23" s="23"/>
      <c r="L23" s="23"/>
      <c r="M23" s="23"/>
      <c r="N23" s="170"/>
    </row>
    <row r="24" spans="1:14" ht="12.75">
      <c r="A24" s="128"/>
      <c r="B24" s="160" t="s">
        <v>99</v>
      </c>
      <c r="C24" s="160" t="s">
        <v>94</v>
      </c>
      <c r="D24" s="160" t="s">
        <v>98</v>
      </c>
      <c r="E24" s="161" t="s">
        <v>100</v>
      </c>
      <c r="F24" s="160" t="s">
        <v>20</v>
      </c>
      <c r="G24" s="160" t="s">
        <v>101</v>
      </c>
      <c r="H24" s="160" t="s">
        <v>105</v>
      </c>
      <c r="I24" s="162" t="s">
        <v>32</v>
      </c>
      <c r="J24" s="151" t="s">
        <v>68</v>
      </c>
      <c r="K24" s="151" t="s">
        <v>104</v>
      </c>
      <c r="L24" s="151" t="s">
        <v>25</v>
      </c>
      <c r="M24" s="151" t="s">
        <v>105</v>
      </c>
      <c r="N24" s="173" t="s">
        <v>108</v>
      </c>
    </row>
    <row r="25" spans="1:14" ht="12.75">
      <c r="A25" s="129" t="s">
        <v>31</v>
      </c>
      <c r="B25" s="163" t="s">
        <v>112</v>
      </c>
      <c r="C25" s="163" t="s">
        <v>96</v>
      </c>
      <c r="D25" s="164" t="s">
        <v>97</v>
      </c>
      <c r="E25" s="165" t="s">
        <v>113</v>
      </c>
      <c r="F25" s="163" t="s">
        <v>102</v>
      </c>
      <c r="G25" s="163" t="s">
        <v>36</v>
      </c>
      <c r="H25" s="163" t="s">
        <v>102</v>
      </c>
      <c r="I25" s="164" t="s">
        <v>102</v>
      </c>
      <c r="J25" s="166" t="s">
        <v>102</v>
      </c>
      <c r="K25" s="166" t="s">
        <v>21</v>
      </c>
      <c r="L25" s="166" t="s">
        <v>26</v>
      </c>
      <c r="M25" s="166" t="s">
        <v>106</v>
      </c>
      <c r="N25" s="171" t="s">
        <v>109</v>
      </c>
    </row>
    <row r="26" spans="1:14" ht="13.5" thickBot="1">
      <c r="A26" s="124" t="s">
        <v>111</v>
      </c>
      <c r="B26" s="163" t="s">
        <v>95</v>
      </c>
      <c r="C26" s="167" t="s">
        <v>95</v>
      </c>
      <c r="D26" s="163" t="s">
        <v>95</v>
      </c>
      <c r="E26" s="165" t="s">
        <v>103</v>
      </c>
      <c r="F26" s="163" t="s">
        <v>95</v>
      </c>
      <c r="G26" s="167" t="s">
        <v>44</v>
      </c>
      <c r="H26" s="167" t="s">
        <v>103</v>
      </c>
      <c r="I26" s="168" t="s">
        <v>103</v>
      </c>
      <c r="J26" s="166" t="s">
        <v>103</v>
      </c>
      <c r="K26" s="166" t="s">
        <v>73</v>
      </c>
      <c r="L26" s="166" t="s">
        <v>34</v>
      </c>
      <c r="M26" s="166" t="s">
        <v>107</v>
      </c>
      <c r="N26" s="171" t="s">
        <v>110</v>
      </c>
    </row>
    <row r="27" spans="1:14" ht="19.5" customHeight="1">
      <c r="A27" s="183"/>
      <c r="B27" s="154"/>
      <c r="C27" s="153"/>
      <c r="D27" s="153"/>
      <c r="E27" s="153"/>
      <c r="F27" s="97">
        <f>IF(D27="","",C27-D27)</f>
      </c>
      <c r="G27" s="97">
        <f>IF(D27="","",D27-B27)</f>
      </c>
      <c r="H27" s="159">
        <f>IF(E27="","",D27-E27)</f>
      </c>
      <c r="I27" s="159">
        <f>IF(B27="","",(F27*$B$8)/(1000-$B$8))</f>
      </c>
      <c r="J27" s="159">
        <f>IF(B27="","",(G27-I27))</f>
      </c>
      <c r="K27" s="98">
        <f>IF($I$8="","",IF(D27="","",(1000*J27)/((J27/$I$8)+F27)))</f>
      </c>
      <c r="L27" s="98">
        <f>IF($I$8="","",IF(B27="","",((1000-(K27/$I$8))/K27)*100))</f>
      </c>
      <c r="M27" s="193">
        <f>IF(E27="","",(H27/J27))</f>
      </c>
      <c r="N27" s="172">
        <f>IF(E27="","",(100*H27/J27))</f>
      </c>
    </row>
    <row r="28" spans="1:14" ht="19.5" customHeight="1">
      <c r="A28" s="184"/>
      <c r="B28" s="156"/>
      <c r="C28" s="155"/>
      <c r="D28" s="155"/>
      <c r="E28" s="155"/>
      <c r="F28" s="186">
        <f>IF(D28="","",C28-D28)</f>
      </c>
      <c r="G28" s="186">
        <f>IF(D28="","",D28-B28)</f>
      </c>
      <c r="H28" s="187">
        <f>IF(E28="","",D28-E28)</f>
      </c>
      <c r="I28" s="187">
        <f>IF(B28="","",(F28*$B$8)/(1000-$B$8))</f>
      </c>
      <c r="J28" s="187">
        <f>IF(B28="","",(G28-I28))</f>
      </c>
      <c r="K28" s="174">
        <f>IF($I$8="","",IF(D28="","",(1000*J28)/((J28/$I$8)+F28)))</f>
      </c>
      <c r="L28" s="174">
        <f>IF($I$8="","",IF(B28="","",((1000-(K28/$I$8))/K28)*100))</f>
      </c>
      <c r="M28" s="194">
        <f>IF(E28="","",(H28/J28))</f>
      </c>
      <c r="N28" s="188">
        <f>IF(E28="","",(100*H28/J28))</f>
      </c>
    </row>
    <row r="29" spans="1:14" ht="19.5" customHeight="1" thickBot="1">
      <c r="A29" s="185"/>
      <c r="B29" s="158"/>
      <c r="C29" s="157"/>
      <c r="D29" s="157"/>
      <c r="E29" s="155"/>
      <c r="F29" s="189">
        <f>IF(D29="","",C29-D29)</f>
      </c>
      <c r="G29" s="189">
        <f>IF(D29="","",D29-B29)</f>
      </c>
      <c r="H29" s="190">
        <f>IF(E29="","",D29-E29)</f>
      </c>
      <c r="I29" s="190">
        <f>IF(B29="","",(F29*$B$8)/(1000-$B$8))</f>
      </c>
      <c r="J29" s="190">
        <f>IF(B29="","",(G29-I29))</f>
      </c>
      <c r="K29" s="175">
        <f>IF($I$8="","",IF(D29="","",(1000*J29)/((J29/$I$8)+F29)))</f>
      </c>
      <c r="L29" s="175">
        <f>IF($I$8="","",IF(B29="","",((1000-(K29/$I$8))/K29)*100))</f>
      </c>
      <c r="M29" s="195">
        <f>IF(E29="","",(H29/J29))</f>
      </c>
      <c r="N29" s="191">
        <f>IF(E29="","",(100*H29/J29))</f>
      </c>
    </row>
    <row r="30" spans="1:14" ht="19.5" customHeight="1" thickBot="1">
      <c r="A30" s="90" t="s">
        <v>11</v>
      </c>
      <c r="B30" s="46"/>
      <c r="C30" s="46" t="s">
        <v>11</v>
      </c>
      <c r="D30" s="46"/>
      <c r="E30" s="85"/>
      <c r="F30" s="177"/>
      <c r="G30" s="177"/>
      <c r="H30" s="178"/>
      <c r="I30" s="179"/>
      <c r="J30" s="182" t="s">
        <v>114</v>
      </c>
      <c r="K30" s="181">
        <f>IF(K27="","",AVERAGE(K27:K29))</f>
      </c>
      <c r="L30" s="181">
        <f>IF(L27="","",AVERAGE(L27:L29))</f>
      </c>
      <c r="M30" s="180"/>
      <c r="N30" s="192">
        <f>IF(N27="","",AVERAGE(N27:N29))</f>
      </c>
    </row>
    <row r="31" spans="1:9" ht="12.75">
      <c r="A31" s="70"/>
      <c r="B31" s="47"/>
      <c r="C31" s="47"/>
      <c r="D31" s="47"/>
      <c r="E31" s="63"/>
      <c r="F31" s="63"/>
      <c r="G31" s="63"/>
      <c r="H31" s="64"/>
      <c r="I31" s="71"/>
    </row>
    <row r="32" spans="1:9" ht="13.5" thickBot="1">
      <c r="A32" s="72"/>
      <c r="B32" s="73"/>
      <c r="C32" s="43"/>
      <c r="D32" s="43"/>
      <c r="E32" s="43"/>
      <c r="F32" s="43"/>
      <c r="G32" s="43"/>
      <c r="H32" s="64"/>
      <c r="I32" s="54"/>
    </row>
    <row r="33" spans="1:9" ht="12.75">
      <c r="A33" s="100" t="s">
        <v>71</v>
      </c>
      <c r="B33" s="101" t="s">
        <v>30</v>
      </c>
      <c r="C33" s="69" t="s">
        <v>45</v>
      </c>
      <c r="D33" s="43"/>
      <c r="E33" s="43"/>
      <c r="F33" s="43"/>
      <c r="G33" s="43"/>
      <c r="H33" s="64"/>
      <c r="I33" s="54"/>
    </row>
    <row r="34" spans="1:9" ht="12.75">
      <c r="A34" s="102" t="s">
        <v>72</v>
      </c>
      <c r="B34" s="27"/>
      <c r="C34" s="103">
        <f>IF(B34="","",100-B34)</f>
      </c>
      <c r="D34" s="232"/>
      <c r="E34" s="53"/>
      <c r="F34" s="75"/>
      <c r="G34" s="75"/>
      <c r="H34" s="53"/>
      <c r="I34" s="77"/>
    </row>
    <row r="35" spans="1:9" ht="12.75">
      <c r="A35" s="102"/>
      <c r="B35" s="104"/>
      <c r="C35" s="103"/>
      <c r="D35" s="43"/>
      <c r="E35" s="53"/>
      <c r="F35" s="75"/>
      <c r="G35" s="75"/>
      <c r="H35" s="53"/>
      <c r="I35" s="77"/>
    </row>
    <row r="36" spans="1:9" ht="12.75">
      <c r="A36" s="102" t="s">
        <v>46</v>
      </c>
      <c r="B36" s="47"/>
      <c r="C36" s="103"/>
      <c r="D36" s="76"/>
      <c r="E36" s="78"/>
      <c r="F36" s="76"/>
      <c r="G36" s="76"/>
      <c r="H36" s="78"/>
      <c r="I36" s="77"/>
    </row>
    <row r="37" spans="1:9" ht="13.5" thickBot="1">
      <c r="A37" s="106" t="s">
        <v>74</v>
      </c>
      <c r="B37" s="107">
        <f>IF(B34="","",100*(1+(2*C34/100)))</f>
      </c>
      <c r="C37" s="108" t="s">
        <v>73</v>
      </c>
      <c r="D37" s="76"/>
      <c r="E37" s="78"/>
      <c r="F37" s="76"/>
      <c r="G37" s="76"/>
      <c r="H37" s="78"/>
      <c r="I37" s="77"/>
    </row>
    <row r="38" spans="1:9" ht="12.75">
      <c r="A38" s="70"/>
      <c r="B38" s="47"/>
      <c r="C38" s="47"/>
      <c r="D38" s="47"/>
      <c r="E38" s="63"/>
      <c r="F38" s="63"/>
      <c r="G38" s="63"/>
      <c r="H38" s="64"/>
      <c r="I38" s="71"/>
    </row>
    <row r="39" spans="1:9" ht="13.5" thickBot="1">
      <c r="A39" s="47"/>
      <c r="B39" s="43"/>
      <c r="C39" s="43"/>
      <c r="D39" s="43"/>
      <c r="E39" s="43"/>
      <c r="F39" s="43"/>
      <c r="G39" s="43"/>
      <c r="H39" s="64"/>
      <c r="I39" s="54"/>
    </row>
    <row r="40" spans="1:9" ht="12.75">
      <c r="A40" s="100" t="s">
        <v>50</v>
      </c>
      <c r="B40" s="109"/>
      <c r="C40" s="109"/>
      <c r="D40" s="110"/>
      <c r="E40" s="111"/>
      <c r="F40" s="43"/>
      <c r="G40" s="43"/>
      <c r="H40" s="64"/>
      <c r="I40" s="54"/>
    </row>
    <row r="41" spans="1:9" ht="12.75">
      <c r="A41" s="112" t="s">
        <v>68</v>
      </c>
      <c r="B41" s="113">
        <f>IF(B42="","",1000-B42-B43)</f>
      </c>
      <c r="C41" s="47" t="s">
        <v>39</v>
      </c>
      <c r="D41" s="47"/>
      <c r="E41" s="105"/>
      <c r="F41" s="43"/>
      <c r="G41" s="43"/>
      <c r="H41" s="64"/>
      <c r="I41" s="54"/>
    </row>
    <row r="42" spans="1:9" ht="12.75">
      <c r="A42" s="114" t="s">
        <v>37</v>
      </c>
      <c r="B42" s="113">
        <f>IF(K27="","",1000/(1+(100/$L$30)+($B$8/(1000-$B$8))))</f>
      </c>
      <c r="C42" s="47" t="s">
        <v>39</v>
      </c>
      <c r="D42" s="47"/>
      <c r="E42" s="105"/>
      <c r="F42" s="43"/>
      <c r="G42" s="43"/>
      <c r="H42" s="64"/>
      <c r="I42" s="54"/>
    </row>
    <row r="43" spans="1:9" ht="15.75">
      <c r="A43" s="114" t="s">
        <v>38</v>
      </c>
      <c r="B43" s="113">
        <f>IF(B42="","",($B$8*B42)/(1000-$B$8))</f>
      </c>
      <c r="C43" s="47" t="s">
        <v>39</v>
      </c>
      <c r="D43" s="47"/>
      <c r="E43" s="105"/>
      <c r="F43" s="43"/>
      <c r="G43" s="222"/>
      <c r="H43" s="64"/>
      <c r="I43" s="54"/>
    </row>
    <row r="44" spans="1:9" ht="12.75">
      <c r="A44" s="112"/>
      <c r="B44" s="113"/>
      <c r="C44" s="47"/>
      <c r="D44" s="47"/>
      <c r="E44" s="105"/>
      <c r="F44" s="43"/>
      <c r="G44" s="43"/>
      <c r="H44" s="64"/>
      <c r="I44" s="54"/>
    </row>
    <row r="45" spans="1:9" ht="12.75">
      <c r="A45" s="102" t="s">
        <v>51</v>
      </c>
      <c r="B45" s="74"/>
      <c r="C45" s="74"/>
      <c r="D45" s="74"/>
      <c r="E45" s="115"/>
      <c r="F45" s="43"/>
      <c r="G45" s="43"/>
      <c r="H45" s="64"/>
      <c r="I45" s="54"/>
    </row>
    <row r="46" spans="1:9" ht="12.75">
      <c r="A46" s="112" t="s">
        <v>31</v>
      </c>
      <c r="B46" s="83">
        <f>IF($B$42="","",(($B$41/I8)+$B$42)/1000)</f>
      </c>
      <c r="C46" s="47" t="s">
        <v>69</v>
      </c>
      <c r="D46" s="83">
        <f>IF(B42="","",1)</f>
      </c>
      <c r="E46" s="105" t="s">
        <v>47</v>
      </c>
      <c r="F46" s="43"/>
      <c r="G46" s="43"/>
      <c r="H46" s="64"/>
      <c r="I46" s="54"/>
    </row>
    <row r="47" spans="1:9" ht="12.75">
      <c r="A47" s="112" t="s">
        <v>40</v>
      </c>
      <c r="B47" s="83">
        <f>IF(B49="","",B49-B46)</f>
      </c>
      <c r="C47" s="47" t="s">
        <v>69</v>
      </c>
      <c r="D47" s="83">
        <f>IF(B49="","",B47)</f>
      </c>
      <c r="E47" s="105" t="s">
        <v>47</v>
      </c>
      <c r="F47" s="43"/>
      <c r="G47" s="43"/>
      <c r="H47" s="64"/>
      <c r="I47" s="54"/>
    </row>
    <row r="48" spans="1:9" ht="13.5" thickBot="1">
      <c r="A48" s="116" t="s">
        <v>32</v>
      </c>
      <c r="B48" s="80"/>
      <c r="C48" s="46"/>
      <c r="D48" s="81">
        <f>IF($B$49="","",$B$8*$D$47/(1000-$B$8))</f>
      </c>
      <c r="E48" s="117" t="s">
        <v>47</v>
      </c>
      <c r="F48" s="43"/>
      <c r="G48" s="43"/>
      <c r="H48" s="64"/>
      <c r="I48" s="135"/>
    </row>
    <row r="49" spans="1:9" ht="15" customHeight="1" thickBot="1">
      <c r="A49" s="118" t="s">
        <v>70</v>
      </c>
      <c r="B49" s="80">
        <f>IF(B37="","",B41/B37)</f>
      </c>
      <c r="C49" s="46" t="s">
        <v>69</v>
      </c>
      <c r="D49" s="80">
        <f>IF(B42="","",SUM(D46:D48))</f>
      </c>
      <c r="E49" s="117" t="s">
        <v>47</v>
      </c>
      <c r="F49" s="43"/>
      <c r="G49" s="43"/>
      <c r="H49" s="64"/>
      <c r="I49" s="135"/>
    </row>
    <row r="50" spans="1:9" ht="12.75">
      <c r="A50" s="72"/>
      <c r="B50" s="79"/>
      <c r="C50" s="43"/>
      <c r="D50" s="43"/>
      <c r="E50" s="43"/>
      <c r="F50" s="136"/>
      <c r="G50" s="136"/>
      <c r="H50" s="64"/>
      <c r="I50" s="135"/>
    </row>
    <row r="51" spans="1:9" ht="13.5" thickBot="1">
      <c r="A51" s="47"/>
      <c r="B51" s="43"/>
      <c r="C51" s="43" t="s">
        <v>128</v>
      </c>
      <c r="D51" s="43"/>
      <c r="E51" s="43"/>
      <c r="F51" s="136"/>
      <c r="G51" s="136"/>
      <c r="H51" s="64"/>
      <c r="I51" s="135"/>
    </row>
    <row r="52" spans="1:9" ht="12.75">
      <c r="A52" s="100" t="s">
        <v>33</v>
      </c>
      <c r="B52" s="109"/>
      <c r="C52" s="119"/>
      <c r="D52" s="120" t="s">
        <v>49</v>
      </c>
      <c r="E52" s="121"/>
      <c r="F52" s="137"/>
      <c r="G52" s="137"/>
      <c r="H52" s="64"/>
      <c r="I52" s="135"/>
    </row>
    <row r="53" spans="1:9" ht="12.75">
      <c r="A53" s="112" t="s">
        <v>31</v>
      </c>
      <c r="B53" s="83">
        <f>IF(C52="","",$B$46*D53)</f>
      </c>
      <c r="C53" s="47" t="s">
        <v>69</v>
      </c>
      <c r="D53" s="83">
        <f>IF($C$52="","",$C$52/$B$49)</f>
      </c>
      <c r="E53" s="105" t="s">
        <v>47</v>
      </c>
      <c r="F53" s="79"/>
      <c r="G53" s="219"/>
      <c r="H53" s="138"/>
      <c r="I53" s="54"/>
    </row>
    <row r="54" spans="1:9" ht="12.75">
      <c r="A54" s="112" t="s">
        <v>40</v>
      </c>
      <c r="B54" s="113">
        <f>IF(C52="","",D54)</f>
      </c>
      <c r="C54" s="47" t="s">
        <v>69</v>
      </c>
      <c r="D54" s="83">
        <f>IF(C52="","",$D$47*D53)</f>
      </c>
      <c r="E54" s="105" t="s">
        <v>47</v>
      </c>
      <c r="F54" s="79"/>
      <c r="G54" s="79"/>
      <c r="H54" s="138"/>
      <c r="I54" s="54"/>
    </row>
    <row r="55" spans="1:9" ht="13.5" thickBot="1">
      <c r="A55" s="116" t="s">
        <v>32</v>
      </c>
      <c r="B55" s="82"/>
      <c r="C55" s="46"/>
      <c r="D55" s="80">
        <f>IF($B$53="","",$D$48*$D$53)</f>
      </c>
      <c r="E55" s="117" t="s">
        <v>47</v>
      </c>
      <c r="F55" s="79"/>
      <c r="G55" s="79"/>
      <c r="H55" s="138"/>
      <c r="I55" s="54"/>
    </row>
    <row r="56" spans="1:9" ht="15" customHeight="1" thickBot="1">
      <c r="A56" s="118" t="s">
        <v>70</v>
      </c>
      <c r="B56" s="80">
        <f>IF(C52="","",C52)</f>
      </c>
      <c r="C56" s="46" t="s">
        <v>69</v>
      </c>
      <c r="D56" s="80">
        <f>IF($C$52="","",D49*$C$52/$B$49)</f>
      </c>
      <c r="E56" s="117" t="s">
        <v>47</v>
      </c>
      <c r="F56" s="79"/>
      <c r="G56" s="43"/>
      <c r="H56" s="138"/>
      <c r="I56" s="54"/>
    </row>
    <row r="57" spans="1:9" ht="12.75">
      <c r="A57" s="50"/>
      <c r="B57" s="73"/>
      <c r="C57" s="43"/>
      <c r="D57" s="43"/>
      <c r="E57" s="43"/>
      <c r="F57" s="43"/>
      <c r="G57" s="43"/>
      <c r="H57" s="64"/>
      <c r="I57" s="54"/>
    </row>
    <row r="58" spans="1:9" ht="13.5" thickBot="1">
      <c r="A58" s="47"/>
      <c r="B58" s="43"/>
      <c r="C58" s="43"/>
      <c r="D58" s="43"/>
      <c r="E58" s="43"/>
      <c r="F58" s="43"/>
      <c r="G58" s="43"/>
      <c r="H58" s="64"/>
      <c r="I58" s="54"/>
    </row>
    <row r="59" spans="1:9" ht="12.75">
      <c r="A59" s="100" t="s">
        <v>33</v>
      </c>
      <c r="B59" s="109"/>
      <c r="C59" s="119"/>
      <c r="D59" s="120" t="s">
        <v>48</v>
      </c>
      <c r="E59" s="121"/>
      <c r="F59" s="75"/>
      <c r="G59" s="75"/>
      <c r="H59" s="64"/>
      <c r="I59" s="54"/>
    </row>
    <row r="60" spans="1:9" ht="12.75">
      <c r="A60" s="112" t="s">
        <v>31</v>
      </c>
      <c r="B60" s="83">
        <f>IF(C59="","",$B$46*D60)</f>
      </c>
      <c r="C60" s="47" t="s">
        <v>69</v>
      </c>
      <c r="D60" s="83">
        <f>IF($C$59="","",$C$59)</f>
      </c>
      <c r="E60" s="105" t="s">
        <v>47</v>
      </c>
      <c r="F60" s="75"/>
      <c r="G60" s="75"/>
      <c r="H60" s="64"/>
      <c r="I60" s="54"/>
    </row>
    <row r="61" spans="1:9" ht="12.75">
      <c r="A61" s="112" t="s">
        <v>40</v>
      </c>
      <c r="B61" s="83">
        <f>IF(C59="","",D61)</f>
      </c>
      <c r="C61" s="47" t="s">
        <v>69</v>
      </c>
      <c r="D61" s="83">
        <f>IF(C59="","",$D$47*D60)</f>
      </c>
      <c r="E61" s="105" t="s">
        <v>47</v>
      </c>
      <c r="F61" s="43"/>
      <c r="G61" s="43"/>
      <c r="H61" s="64"/>
      <c r="I61" s="54"/>
    </row>
    <row r="62" spans="1:9" ht="13.5" thickBot="1">
      <c r="A62" s="116" t="s">
        <v>32</v>
      </c>
      <c r="B62" s="80"/>
      <c r="C62" s="46"/>
      <c r="D62" s="80">
        <f>IF($C$59="","",$C$59*D48)</f>
      </c>
      <c r="E62" s="117" t="s">
        <v>47</v>
      </c>
      <c r="F62" s="43"/>
      <c r="G62" s="43"/>
      <c r="H62" s="64"/>
      <c r="I62" s="54"/>
    </row>
    <row r="63" spans="1:9" ht="15" customHeight="1" thickBot="1">
      <c r="A63" s="118" t="s">
        <v>70</v>
      </c>
      <c r="B63" s="80">
        <f>IF(C59="","",C59*B49)</f>
      </c>
      <c r="C63" s="46" t="s">
        <v>69</v>
      </c>
      <c r="D63" s="80">
        <f>IF(C59="","",D60+D61+D62)</f>
      </c>
      <c r="E63" s="117" t="s">
        <v>47</v>
      </c>
      <c r="F63" s="43"/>
      <c r="G63" s="43"/>
      <c r="H63" s="64"/>
      <c r="I63" s="54"/>
    </row>
  </sheetData>
  <sheetProtection sheet="1" objects="1" scenarios="1"/>
  <printOptions/>
  <pageMargins left="0.5" right="0.5" top="0.5" bottom="0.5" header="0.5" footer="0.5"/>
  <pageSetup horizontalDpi="1200" verticalDpi="1200" orientation="landscape" scale="77" r:id="rId2"/>
  <rowBreaks count="1" manualBreakCount="1">
    <brk id="3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3" sqref="B3"/>
    </sheetView>
  </sheetViews>
  <sheetFormatPr defaultColWidth="9.140625" defaultRowHeight="12.75"/>
  <cols>
    <col min="1" max="1" width="13.421875" style="0" customWidth="1"/>
    <col min="2" max="11" width="11.7109375" style="0" customWidth="1"/>
  </cols>
  <sheetData>
    <row r="1" spans="1:12" ht="19.5" customHeight="1">
      <c r="A1" s="3"/>
      <c r="B1" s="3"/>
      <c r="C1" s="3"/>
      <c r="D1" s="7" t="s">
        <v>7</v>
      </c>
      <c r="E1" s="3"/>
      <c r="F1" s="3"/>
      <c r="G1" s="3"/>
      <c r="H1" s="3"/>
      <c r="I1" s="3"/>
      <c r="J1" s="3"/>
      <c r="K1" s="3"/>
      <c r="L1" s="3"/>
    </row>
    <row r="2" ht="24.75" customHeight="1"/>
    <row r="3" spans="1:11" ht="16.5" thickBot="1">
      <c r="A3" s="2" t="s">
        <v>0</v>
      </c>
      <c r="B3" s="15"/>
      <c r="C3" s="15"/>
      <c r="D3" s="15"/>
      <c r="E3" s="15"/>
      <c r="F3" s="15"/>
      <c r="G3" s="15"/>
      <c r="I3" s="4" t="s">
        <v>10</v>
      </c>
      <c r="J3" s="29"/>
      <c r="K3" s="15"/>
    </row>
    <row r="4" ht="9.75" customHeight="1"/>
    <row r="5" spans="1:5" ht="24.75" customHeight="1" thickBot="1">
      <c r="A5" s="2" t="s">
        <v>8</v>
      </c>
      <c r="B5" s="16"/>
      <c r="C5" s="16"/>
      <c r="D5" s="15"/>
      <c r="E5" s="15"/>
    </row>
    <row r="6" ht="15.75">
      <c r="G6" s="4" t="s">
        <v>1</v>
      </c>
    </row>
    <row r="7" spans="1:9" ht="19.5" customHeight="1" thickBot="1">
      <c r="A7" s="2" t="s">
        <v>6</v>
      </c>
      <c r="B7" s="32"/>
      <c r="C7" s="1" t="s">
        <v>2</v>
      </c>
      <c r="G7" s="4" t="s">
        <v>9</v>
      </c>
      <c r="H7" s="131"/>
      <c r="I7" s="15"/>
    </row>
    <row r="8" spans="7:9" ht="19.5" customHeight="1" thickBot="1">
      <c r="G8" s="4" t="s">
        <v>77</v>
      </c>
      <c r="H8" s="143"/>
      <c r="I8" s="15"/>
    </row>
    <row r="9" spans="1:9" ht="19.5" customHeight="1" thickBot="1">
      <c r="A9" s="2" t="s">
        <v>3</v>
      </c>
      <c r="C9" s="32"/>
      <c r="G9" s="4" t="s">
        <v>78</v>
      </c>
      <c r="H9" s="144"/>
      <c r="I9" s="145"/>
    </row>
    <row r="10" spans="1:9" ht="15" customHeight="1">
      <c r="A10" s="2"/>
      <c r="C10" s="34"/>
      <c r="G10" s="4"/>
      <c r="H10" s="33"/>
      <c r="I10" s="33"/>
    </row>
    <row r="11" spans="1:9" ht="15" customHeight="1">
      <c r="A11" s="25" t="s">
        <v>35</v>
      </c>
      <c r="B11" s="26"/>
      <c r="C11" s="26"/>
      <c r="D11" s="26"/>
      <c r="G11" s="4"/>
      <c r="H11" s="33"/>
      <c r="I11" s="33"/>
    </row>
    <row r="12" ht="15.75" customHeight="1" thickBot="1"/>
    <row r="13" spans="1:11" ht="30" customHeight="1">
      <c r="A13" s="10" t="s">
        <v>4</v>
      </c>
      <c r="B13" s="35"/>
      <c r="C13" s="35"/>
      <c r="D13" s="35"/>
      <c r="E13" s="35"/>
      <c r="F13" s="35"/>
      <c r="G13" s="35"/>
      <c r="H13" s="35"/>
      <c r="I13" s="35"/>
      <c r="J13" s="132"/>
      <c r="K13" s="35"/>
    </row>
    <row r="14" spans="1:11" ht="30" customHeight="1" thickBot="1">
      <c r="A14" s="11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30" customHeight="1">
      <c r="A15" s="12" t="s">
        <v>59</v>
      </c>
      <c r="B15" s="37"/>
      <c r="C15" s="37"/>
      <c r="D15" s="37"/>
      <c r="E15" s="37"/>
      <c r="F15" s="37"/>
      <c r="G15" s="37"/>
      <c r="H15" s="37"/>
      <c r="I15" s="37"/>
      <c r="J15" s="133"/>
      <c r="K15" s="38"/>
    </row>
    <row r="16" spans="1:11" ht="30" customHeight="1">
      <c r="A16" s="12" t="s">
        <v>60</v>
      </c>
      <c r="B16" s="37"/>
      <c r="C16" s="37"/>
      <c r="D16" s="37"/>
      <c r="E16" s="37"/>
      <c r="F16" s="37"/>
      <c r="G16" s="37"/>
      <c r="H16" s="37"/>
      <c r="I16" s="37"/>
      <c r="J16" s="133"/>
      <c r="K16" s="38"/>
    </row>
    <row r="17" spans="1:11" ht="30" customHeight="1">
      <c r="A17" s="13" t="s">
        <v>52</v>
      </c>
      <c r="B17" s="37"/>
      <c r="C17" s="37"/>
      <c r="D17" s="37"/>
      <c r="E17" s="37"/>
      <c r="F17" s="37"/>
      <c r="G17" s="37"/>
      <c r="H17" s="37"/>
      <c r="I17" s="37"/>
      <c r="J17" s="133"/>
      <c r="K17" s="38"/>
    </row>
    <row r="18" spans="1:11" ht="30" customHeight="1">
      <c r="A18" s="14" t="s">
        <v>53</v>
      </c>
      <c r="B18" s="5" t="str">
        <f aca="true" t="shared" si="0" ref="B18:I18">IF(B16=0," ",B15-B16)</f>
        <v> </v>
      </c>
      <c r="C18" s="5" t="str">
        <f t="shared" si="0"/>
        <v> </v>
      </c>
      <c r="D18" s="5" t="str">
        <f t="shared" si="0"/>
        <v> </v>
      </c>
      <c r="E18" s="5" t="str">
        <f t="shared" si="0"/>
        <v> </v>
      </c>
      <c r="F18" s="5" t="str">
        <f t="shared" si="0"/>
        <v> </v>
      </c>
      <c r="G18" s="5" t="str">
        <f t="shared" si="0"/>
        <v> </v>
      </c>
      <c r="H18" s="5" t="str">
        <f t="shared" si="0"/>
        <v> </v>
      </c>
      <c r="I18" s="5" t="str">
        <f t="shared" si="0"/>
        <v> </v>
      </c>
      <c r="J18" s="5"/>
      <c r="K18" s="6" t="str">
        <f>IF(K16=0," ",K15-K16)</f>
        <v> </v>
      </c>
    </row>
    <row r="19" spans="1:11" ht="30" customHeight="1">
      <c r="A19" s="30" t="s">
        <v>58</v>
      </c>
      <c r="B19" s="5">
        <f aca="true" t="shared" si="1" ref="B19:I19">IF(B16="","",B16-B17)</f>
      </c>
      <c r="C19" s="5">
        <f t="shared" si="1"/>
      </c>
      <c r="D19" s="5">
        <f t="shared" si="1"/>
      </c>
      <c r="E19" s="5">
        <f t="shared" si="1"/>
      </c>
      <c r="F19" s="5">
        <f t="shared" si="1"/>
      </c>
      <c r="G19" s="5">
        <f t="shared" si="1"/>
      </c>
      <c r="H19" s="5">
        <f t="shared" si="1"/>
      </c>
      <c r="I19" s="5">
        <f t="shared" si="1"/>
      </c>
      <c r="J19" s="134"/>
      <c r="K19" s="6">
        <f>IF(K16="","",K16-K17)</f>
      </c>
    </row>
    <row r="20" spans="1:11" ht="30" customHeight="1">
      <c r="A20" s="14" t="s">
        <v>54</v>
      </c>
      <c r="B20" s="8" t="str">
        <f aca="true" t="shared" si="2" ref="B20:I20">IF(B16=0," ",(B18*$B$7)/(1000-$B$7))</f>
        <v> </v>
      </c>
      <c r="C20" s="8" t="str">
        <f t="shared" si="2"/>
        <v> </v>
      </c>
      <c r="D20" s="8" t="str">
        <f t="shared" si="2"/>
        <v> </v>
      </c>
      <c r="E20" s="8" t="str">
        <f t="shared" si="2"/>
        <v> </v>
      </c>
      <c r="F20" s="8" t="str">
        <f t="shared" si="2"/>
        <v> </v>
      </c>
      <c r="G20" s="8" t="str">
        <f t="shared" si="2"/>
        <v> </v>
      </c>
      <c r="H20" s="8" t="str">
        <f t="shared" si="2"/>
        <v> </v>
      </c>
      <c r="I20" s="8" t="str">
        <f t="shared" si="2"/>
        <v> </v>
      </c>
      <c r="J20" s="8"/>
      <c r="K20" s="84" t="str">
        <f>IF(K16=0," ",(K18*$B$7)/(1000-$B$7))</f>
        <v> </v>
      </c>
    </row>
    <row r="21" spans="1:11" ht="30" customHeight="1">
      <c r="A21" s="30" t="s">
        <v>79</v>
      </c>
      <c r="B21" s="8" t="str">
        <f aca="true" t="shared" si="3" ref="B21:I21">IF(B16=0," ",B19-B20)</f>
        <v> </v>
      </c>
      <c r="C21" s="8" t="str">
        <f t="shared" si="3"/>
        <v> </v>
      </c>
      <c r="D21" s="8" t="str">
        <f t="shared" si="3"/>
        <v> </v>
      </c>
      <c r="E21" s="8" t="str">
        <f t="shared" si="3"/>
        <v> </v>
      </c>
      <c r="F21" s="8" t="str">
        <f t="shared" si="3"/>
        <v> </v>
      </c>
      <c r="G21" s="8" t="str">
        <f t="shared" si="3"/>
        <v> </v>
      </c>
      <c r="H21" s="8" t="str">
        <f t="shared" si="3"/>
        <v> </v>
      </c>
      <c r="I21" s="8" t="str">
        <f t="shared" si="3"/>
        <v> </v>
      </c>
      <c r="J21" s="8"/>
      <c r="K21" s="84" t="str">
        <f>IF(K16=0," ",K19-K20)</f>
        <v> </v>
      </c>
    </row>
    <row r="22" spans="1:11" ht="30" customHeight="1" thickBot="1">
      <c r="A22" s="18" t="s">
        <v>80</v>
      </c>
      <c r="B22" s="9" t="str">
        <f>IF(B16=0," ",1000*(B21)/(((B21)/$C$9)+B18))</f>
        <v> </v>
      </c>
      <c r="C22" s="9" t="str">
        <f aca="true" t="shared" si="4" ref="C22:K22">IF(C16=0," ",1000*(C21)/(((C21)/$C$9)+C18))</f>
        <v> </v>
      </c>
      <c r="D22" s="9" t="str">
        <f t="shared" si="4"/>
        <v> </v>
      </c>
      <c r="E22" s="9" t="str">
        <f t="shared" si="4"/>
        <v> </v>
      </c>
      <c r="F22" s="9" t="str">
        <f t="shared" si="4"/>
        <v> </v>
      </c>
      <c r="G22" s="9" t="str">
        <f t="shared" si="4"/>
        <v> </v>
      </c>
      <c r="H22" s="9" t="str">
        <f t="shared" si="4"/>
        <v> </v>
      </c>
      <c r="I22" s="9" t="str">
        <f t="shared" si="4"/>
        <v> </v>
      </c>
      <c r="J22" s="9" t="str">
        <f t="shared" si="4"/>
        <v> </v>
      </c>
      <c r="K22" s="130" t="str">
        <f t="shared" si="4"/>
        <v> </v>
      </c>
    </row>
    <row r="23" spans="7:8" ht="19.5" customHeight="1">
      <c r="G23" s="150" t="s">
        <v>90</v>
      </c>
      <c r="H23" s="142">
        <f>IF(B16="","",AVERAGE(B22:K22))</f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 horizontalCentered="1" verticalCentered="1"/>
  <pageMargins left="0.2" right="0.2" top="0.4" bottom="0.59" header="0.21" footer="0.31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9">
      <selection activeCell="B19" sqref="B19"/>
    </sheetView>
  </sheetViews>
  <sheetFormatPr defaultColWidth="9.140625" defaultRowHeight="12.75"/>
  <cols>
    <col min="1" max="1" width="13.421875" style="0" customWidth="1"/>
    <col min="2" max="11" width="11.7109375" style="0" customWidth="1"/>
  </cols>
  <sheetData>
    <row r="1" spans="1:12" ht="19.5" customHeight="1">
      <c r="A1" s="3"/>
      <c r="B1" s="3"/>
      <c r="C1" s="3"/>
      <c r="D1" s="7" t="s">
        <v>7</v>
      </c>
      <c r="E1" s="3"/>
      <c r="F1" s="3"/>
      <c r="G1" s="3"/>
      <c r="H1" s="3"/>
      <c r="I1" s="3"/>
      <c r="J1" s="3"/>
      <c r="K1" s="3"/>
      <c r="L1" s="3"/>
    </row>
    <row r="2" ht="24.75" customHeight="1"/>
    <row r="3" spans="1:11" ht="16.5" thickBot="1">
      <c r="A3" s="2" t="s">
        <v>0</v>
      </c>
      <c r="B3" s="15"/>
      <c r="C3" s="15"/>
      <c r="D3" s="15"/>
      <c r="E3" s="15"/>
      <c r="F3" s="15"/>
      <c r="G3" s="15"/>
      <c r="I3" s="4" t="s">
        <v>10</v>
      </c>
      <c r="J3" s="29"/>
      <c r="K3" s="15"/>
    </row>
    <row r="4" ht="9.75" customHeight="1"/>
    <row r="5" spans="1:5" ht="24.75" customHeight="1" thickBot="1">
      <c r="A5" s="2" t="s">
        <v>8</v>
      </c>
      <c r="B5" s="16"/>
      <c r="C5" s="16"/>
      <c r="D5" s="15"/>
      <c r="E5" s="15"/>
    </row>
    <row r="6" ht="15.75">
      <c r="G6" s="4" t="s">
        <v>1</v>
      </c>
    </row>
    <row r="7" spans="1:9" ht="19.5" customHeight="1" thickBot="1">
      <c r="A7" s="2" t="s">
        <v>6</v>
      </c>
      <c r="B7" s="32"/>
      <c r="C7" s="1" t="s">
        <v>2</v>
      </c>
      <c r="G7" s="4" t="s">
        <v>9</v>
      </c>
      <c r="H7" s="131"/>
      <c r="I7" s="15"/>
    </row>
    <row r="8" spans="7:9" ht="19.5" customHeight="1" thickBot="1">
      <c r="G8" s="4" t="s">
        <v>77</v>
      </c>
      <c r="H8" s="143"/>
      <c r="I8" s="15"/>
    </row>
    <row r="9" spans="1:9" ht="19.5" customHeight="1" thickBot="1">
      <c r="A9" s="2" t="s">
        <v>3</v>
      </c>
      <c r="C9" s="32"/>
      <c r="G9" s="4" t="s">
        <v>78</v>
      </c>
      <c r="H9" s="144"/>
      <c r="I9" s="145"/>
    </row>
    <row r="10" spans="1:9" ht="15" customHeight="1">
      <c r="A10" s="2"/>
      <c r="C10" s="34"/>
      <c r="G10" s="4"/>
      <c r="H10" s="33"/>
      <c r="I10" s="33"/>
    </row>
    <row r="11" spans="1:9" ht="15" customHeight="1">
      <c r="A11" s="25" t="s">
        <v>35</v>
      </c>
      <c r="B11" s="26"/>
      <c r="C11" s="26"/>
      <c r="D11" s="26"/>
      <c r="G11" s="4"/>
      <c r="H11" s="33"/>
      <c r="I11" s="33"/>
    </row>
    <row r="12" ht="15.75" customHeight="1" thickBot="1"/>
    <row r="13" spans="1:11" ht="30" customHeight="1">
      <c r="A13" s="10" t="s">
        <v>4</v>
      </c>
      <c r="B13" s="35"/>
      <c r="C13" s="35"/>
      <c r="D13" s="35"/>
      <c r="E13" s="35"/>
      <c r="F13" s="35"/>
      <c r="G13" s="35"/>
      <c r="H13" s="35"/>
      <c r="I13" s="35"/>
      <c r="J13" s="132"/>
      <c r="K13" s="35"/>
    </row>
    <row r="14" spans="1:11" ht="30" customHeight="1" thickBot="1">
      <c r="A14" s="11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30" customHeight="1">
      <c r="A15" s="12" t="s">
        <v>59</v>
      </c>
      <c r="B15" s="37"/>
      <c r="C15" s="37"/>
      <c r="D15" s="37"/>
      <c r="E15" s="37"/>
      <c r="F15" s="37"/>
      <c r="G15" s="37"/>
      <c r="H15" s="37"/>
      <c r="I15" s="37"/>
      <c r="J15" s="133"/>
      <c r="K15" s="38"/>
    </row>
    <row r="16" spans="1:11" ht="30" customHeight="1">
      <c r="A16" s="12" t="s">
        <v>60</v>
      </c>
      <c r="B16" s="37"/>
      <c r="C16" s="37"/>
      <c r="D16" s="37"/>
      <c r="E16" s="37"/>
      <c r="F16" s="37"/>
      <c r="G16" s="37"/>
      <c r="H16" s="37"/>
      <c r="I16" s="37"/>
      <c r="J16" s="133"/>
      <c r="K16" s="38"/>
    </row>
    <row r="17" spans="1:11" ht="30" customHeight="1">
      <c r="A17" s="13" t="s">
        <v>52</v>
      </c>
      <c r="B17" s="37"/>
      <c r="C17" s="37"/>
      <c r="D17" s="37"/>
      <c r="E17" s="37"/>
      <c r="F17" s="37"/>
      <c r="G17" s="37"/>
      <c r="H17" s="37"/>
      <c r="I17" s="37"/>
      <c r="J17" s="133"/>
      <c r="K17" s="38"/>
    </row>
    <row r="18" spans="1:11" ht="30" customHeight="1">
      <c r="A18" s="14" t="s">
        <v>53</v>
      </c>
      <c r="B18" s="5" t="str">
        <f aca="true" t="shared" si="0" ref="B18:I18">IF(B16=0," ",B15-B16)</f>
        <v> </v>
      </c>
      <c r="C18" s="5" t="str">
        <f t="shared" si="0"/>
        <v> </v>
      </c>
      <c r="D18" s="5" t="str">
        <f t="shared" si="0"/>
        <v> </v>
      </c>
      <c r="E18" s="5" t="str">
        <f t="shared" si="0"/>
        <v> </v>
      </c>
      <c r="F18" s="5" t="str">
        <f t="shared" si="0"/>
        <v> </v>
      </c>
      <c r="G18" s="5" t="str">
        <f t="shared" si="0"/>
        <v> </v>
      </c>
      <c r="H18" s="5" t="str">
        <f t="shared" si="0"/>
        <v> </v>
      </c>
      <c r="I18" s="5" t="str">
        <f t="shared" si="0"/>
        <v> </v>
      </c>
      <c r="J18" s="5"/>
      <c r="K18" s="6" t="str">
        <f>IF(K16=0," ",K15-K16)</f>
        <v> </v>
      </c>
    </row>
    <row r="19" spans="1:11" ht="30" customHeight="1">
      <c r="A19" s="30" t="s">
        <v>58</v>
      </c>
      <c r="B19" s="5">
        <f aca="true" t="shared" si="1" ref="B19:I19">IF(B16="","",B16-B17)</f>
      </c>
      <c r="C19" s="5">
        <f t="shared" si="1"/>
      </c>
      <c r="D19" s="5">
        <f t="shared" si="1"/>
      </c>
      <c r="E19" s="5">
        <f t="shared" si="1"/>
      </c>
      <c r="F19" s="5">
        <f t="shared" si="1"/>
      </c>
      <c r="G19" s="5">
        <f t="shared" si="1"/>
      </c>
      <c r="H19" s="5">
        <f t="shared" si="1"/>
      </c>
      <c r="I19" s="5">
        <f t="shared" si="1"/>
      </c>
      <c r="J19" s="134"/>
      <c r="K19" s="6">
        <f>IF(K16="","",K16-K17)</f>
      </c>
    </row>
    <row r="20" spans="1:11" ht="30" customHeight="1">
      <c r="A20" s="14" t="s">
        <v>54</v>
      </c>
      <c r="B20" s="8" t="str">
        <f aca="true" t="shared" si="2" ref="B20:I20">IF(B16=0," ",(B18*$B$7)/(1000-$B$7))</f>
        <v> </v>
      </c>
      <c r="C20" s="8" t="str">
        <f t="shared" si="2"/>
        <v> </v>
      </c>
      <c r="D20" s="8" t="str">
        <f t="shared" si="2"/>
        <v> </v>
      </c>
      <c r="E20" s="8" t="str">
        <f t="shared" si="2"/>
        <v> </v>
      </c>
      <c r="F20" s="8" t="str">
        <f t="shared" si="2"/>
        <v> </v>
      </c>
      <c r="G20" s="8" t="str">
        <f t="shared" si="2"/>
        <v> </v>
      </c>
      <c r="H20" s="8" t="str">
        <f t="shared" si="2"/>
        <v> </v>
      </c>
      <c r="I20" s="8" t="str">
        <f t="shared" si="2"/>
        <v> </v>
      </c>
      <c r="J20" s="8"/>
      <c r="K20" s="84" t="str">
        <f>IF(K16=0," ",(K18*$B$7)/(1000-$B$7))</f>
        <v> </v>
      </c>
    </row>
    <row r="21" spans="1:11" ht="30" customHeight="1">
      <c r="A21" s="30" t="s">
        <v>79</v>
      </c>
      <c r="B21" s="8" t="str">
        <f aca="true" t="shared" si="3" ref="B21:I21">IF(B16=0," ",B19-B20)</f>
        <v> </v>
      </c>
      <c r="C21" s="8" t="str">
        <f t="shared" si="3"/>
        <v> </v>
      </c>
      <c r="D21" s="8" t="str">
        <f t="shared" si="3"/>
        <v> </v>
      </c>
      <c r="E21" s="8" t="str">
        <f t="shared" si="3"/>
        <v> </v>
      </c>
      <c r="F21" s="8" t="str">
        <f t="shared" si="3"/>
        <v> </v>
      </c>
      <c r="G21" s="8" t="str">
        <f t="shared" si="3"/>
        <v> </v>
      </c>
      <c r="H21" s="8" t="str">
        <f t="shared" si="3"/>
        <v> </v>
      </c>
      <c r="I21" s="8" t="str">
        <f t="shared" si="3"/>
        <v> </v>
      </c>
      <c r="J21" s="8"/>
      <c r="K21" s="84" t="str">
        <f>IF(K16=0," ",K19-K20)</f>
        <v> </v>
      </c>
    </row>
    <row r="22" spans="1:11" ht="30" customHeight="1" thickBot="1">
      <c r="A22" s="18" t="s">
        <v>80</v>
      </c>
      <c r="B22" s="9" t="str">
        <f aca="true" t="shared" si="4" ref="B22:G22">IF(B16=0," ",1000*(B21)/(((B21)/$C$9)+B18))</f>
        <v> </v>
      </c>
      <c r="C22" s="9" t="str">
        <f t="shared" si="4"/>
        <v> </v>
      </c>
      <c r="D22" s="9" t="str">
        <f t="shared" si="4"/>
        <v> </v>
      </c>
      <c r="E22" s="9" t="str">
        <f t="shared" si="4"/>
        <v> </v>
      </c>
      <c r="F22" s="9" t="str">
        <f t="shared" si="4"/>
        <v> </v>
      </c>
      <c r="G22" s="9" t="str">
        <f t="shared" si="4"/>
        <v> </v>
      </c>
      <c r="H22" s="176"/>
      <c r="I22" s="176"/>
      <c r="J22" s="9"/>
      <c r="K22" s="130" t="str">
        <f>IF(K16=0," ",1000*(K19-K20)/(((K19-K20)/$C$9)+K18))</f>
        <v> </v>
      </c>
    </row>
    <row r="23" spans="5:8" ht="19.5" customHeight="1">
      <c r="E23" s="215"/>
      <c r="F23" s="216" t="s">
        <v>89</v>
      </c>
      <c r="G23" s="217">
        <f>IF(B16=0,"",AVERAGE(B22:G22))</f>
      </c>
      <c r="H23" s="218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sheet="1" objects="1" scenarios="1"/>
  <printOptions horizontalCentered="1" verticalCentered="1"/>
  <pageMargins left="0.2" right="0.2" top="0.4" bottom="0.59" header="0.21" footer="0.31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selection activeCell="C74" sqref="C74"/>
    </sheetView>
  </sheetViews>
  <sheetFormatPr defaultColWidth="9.140625" defaultRowHeight="12.75"/>
  <cols>
    <col min="1" max="6" width="11.7109375" style="0" customWidth="1"/>
    <col min="7" max="7" width="11.7109375" style="146" customWidth="1"/>
    <col min="8" max="8" width="20.28125" style="0" customWidth="1"/>
    <col min="9" max="9" width="13.421875" style="0" customWidth="1"/>
    <col min="10" max="12" width="11.7109375" style="0" customWidth="1"/>
  </cols>
  <sheetData>
    <row r="1" spans="2:5" ht="23.25" customHeight="1">
      <c r="B1" s="21" t="s">
        <v>23</v>
      </c>
      <c r="C1" s="21"/>
      <c r="D1" s="21"/>
      <c r="E1" s="21"/>
    </row>
    <row r="3" spans="1:10" ht="16.5" customHeight="1" thickBot="1">
      <c r="A3" s="4" t="s">
        <v>0</v>
      </c>
      <c r="B3" s="22"/>
      <c r="C3" s="22"/>
      <c r="D3" s="22"/>
      <c r="E3" s="22"/>
      <c r="F3" s="22"/>
      <c r="G3" s="147" t="s">
        <v>9</v>
      </c>
      <c r="H3" s="140"/>
      <c r="I3" s="4"/>
      <c r="J3" s="3"/>
    </row>
    <row r="4" spans="1:10" ht="19.5" customHeight="1" thickBot="1">
      <c r="A4" s="4"/>
      <c r="B4" s="23"/>
      <c r="C4" s="23"/>
      <c r="D4" s="23"/>
      <c r="E4" s="23"/>
      <c r="F4" s="23"/>
      <c r="G4" s="147"/>
      <c r="H4" s="3"/>
      <c r="I4" s="4"/>
      <c r="J4" s="3"/>
    </row>
    <row r="5" ht="16.5" customHeight="1">
      <c r="G5" s="147" t="s">
        <v>76</v>
      </c>
    </row>
    <row r="6" spans="1:9" ht="16.5" customHeight="1" thickBot="1">
      <c r="A6" s="4" t="s">
        <v>8</v>
      </c>
      <c r="B6" s="22"/>
      <c r="C6" s="22"/>
      <c r="D6" s="22"/>
      <c r="E6" s="22"/>
      <c r="F6" s="22"/>
      <c r="G6" s="147" t="s">
        <v>75</v>
      </c>
      <c r="H6" s="197"/>
      <c r="I6" s="150" t="s">
        <v>117</v>
      </c>
    </row>
    <row r="7" ht="16.5" customHeight="1"/>
    <row r="8" spans="1:8" ht="16.5" customHeight="1" thickBot="1">
      <c r="A8" s="4" t="s">
        <v>15</v>
      </c>
      <c r="B8" s="196"/>
      <c r="C8" s="1" t="s">
        <v>2</v>
      </c>
      <c r="D8" s="1"/>
      <c r="G8" s="147" t="s">
        <v>16</v>
      </c>
      <c r="H8" s="196"/>
    </row>
    <row r="9" ht="13.5" thickBot="1"/>
    <row r="10" spans="1:8" ht="15" customHeight="1">
      <c r="A10" s="239" t="s">
        <v>17</v>
      </c>
      <c r="B10" s="241" t="s">
        <v>18</v>
      </c>
      <c r="C10" s="243" t="s">
        <v>87</v>
      </c>
      <c r="D10" s="243" t="s">
        <v>88</v>
      </c>
      <c r="E10" s="203" t="s">
        <v>19</v>
      </c>
      <c r="F10" s="203" t="s">
        <v>21</v>
      </c>
      <c r="G10" s="148" t="s">
        <v>85</v>
      </c>
      <c r="H10" s="245" t="s">
        <v>24</v>
      </c>
    </row>
    <row r="11" spans="1:8" ht="15" customHeight="1">
      <c r="A11" s="240"/>
      <c r="B11" s="242"/>
      <c r="C11" s="244"/>
      <c r="D11" s="247"/>
      <c r="E11" s="204" t="s">
        <v>20</v>
      </c>
      <c r="F11" s="204" t="s">
        <v>22</v>
      </c>
      <c r="G11" s="149" t="s">
        <v>21</v>
      </c>
      <c r="H11" s="246"/>
    </row>
    <row r="12" spans="1:8" ht="15" customHeight="1">
      <c r="A12" s="240"/>
      <c r="B12" s="242"/>
      <c r="C12" s="244"/>
      <c r="D12" s="247"/>
      <c r="E12" s="204" t="s">
        <v>115</v>
      </c>
      <c r="F12" s="204" t="s">
        <v>115</v>
      </c>
      <c r="G12" s="149" t="s">
        <v>116</v>
      </c>
      <c r="H12" s="246"/>
    </row>
    <row r="13" spans="1:8" ht="12.75">
      <c r="A13" s="198"/>
      <c r="B13" s="199"/>
      <c r="C13" s="141">
        <f>IF(B13="","",((B13-$B$13)+(A13-$A$13))*24)</f>
      </c>
      <c r="D13" s="141">
        <f>IF(C13="","",C13/24)</f>
      </c>
      <c r="E13" s="202"/>
      <c r="F13" s="202"/>
      <c r="G13" s="206">
        <f>IF($H$6="","",$H$6*$F$13/F13)</f>
      </c>
      <c r="H13" s="205"/>
    </row>
    <row r="14" spans="1:8" ht="12.75">
      <c r="A14" s="198"/>
      <c r="B14" s="200"/>
      <c r="C14" s="141">
        <f aca="true" t="shared" si="0" ref="C14:C77">IF(B14="","",((B14-$B$13)+(A14-$A$13))*24)</f>
      </c>
      <c r="D14" s="141">
        <f aca="true" t="shared" si="1" ref="D14:D77">IF(C14="","",C14/24)</f>
      </c>
      <c r="E14" s="202"/>
      <c r="F14" s="202"/>
      <c r="G14" s="206">
        <f aca="true" t="shared" si="2" ref="G14:G77">IF($H$6="","",$H$6*$F$13/F14)</f>
      </c>
      <c r="H14" s="205"/>
    </row>
    <row r="15" spans="1:8" ht="18" customHeight="1">
      <c r="A15" s="198"/>
      <c r="B15" s="200"/>
      <c r="C15" s="141">
        <f t="shared" si="0"/>
      </c>
      <c r="D15" s="141">
        <f t="shared" si="1"/>
      </c>
      <c r="E15" s="202"/>
      <c r="F15" s="202"/>
      <c r="G15" s="206">
        <f t="shared" si="2"/>
      </c>
      <c r="H15" s="205"/>
    </row>
    <row r="16" spans="1:8" ht="18" customHeight="1">
      <c r="A16" s="198"/>
      <c r="B16" s="200"/>
      <c r="C16" s="141">
        <f t="shared" si="0"/>
      </c>
      <c r="D16" s="141">
        <f t="shared" si="1"/>
      </c>
      <c r="E16" s="202"/>
      <c r="F16" s="202"/>
      <c r="G16" s="206">
        <f t="shared" si="2"/>
      </c>
      <c r="H16" s="205"/>
    </row>
    <row r="17" spans="1:12" ht="18" customHeight="1">
      <c r="A17" s="198"/>
      <c r="B17" s="200"/>
      <c r="C17" s="141">
        <f t="shared" si="0"/>
      </c>
      <c r="D17" s="141">
        <f t="shared" si="1"/>
      </c>
      <c r="E17" s="202"/>
      <c r="F17" s="202"/>
      <c r="G17" s="206">
        <f t="shared" si="2"/>
      </c>
      <c r="H17" s="205"/>
      <c r="L17" t="s">
        <v>11</v>
      </c>
    </row>
    <row r="18" spans="1:8" ht="18" customHeight="1">
      <c r="A18" s="198"/>
      <c r="B18" s="200"/>
      <c r="C18" s="141">
        <f t="shared" si="0"/>
      </c>
      <c r="D18" s="141">
        <f t="shared" si="1"/>
      </c>
      <c r="E18" s="202"/>
      <c r="F18" s="202"/>
      <c r="G18" s="206">
        <f t="shared" si="2"/>
      </c>
      <c r="H18" s="205"/>
    </row>
    <row r="19" spans="1:8" ht="18" customHeight="1">
      <c r="A19" s="198"/>
      <c r="B19" s="200"/>
      <c r="C19" s="141">
        <f t="shared" si="0"/>
      </c>
      <c r="D19" s="141">
        <f t="shared" si="1"/>
      </c>
      <c r="E19" s="202"/>
      <c r="F19" s="202"/>
      <c r="G19" s="206">
        <f t="shared" si="2"/>
      </c>
      <c r="H19" s="205"/>
    </row>
    <row r="20" spans="1:8" ht="18" customHeight="1">
      <c r="A20" s="198"/>
      <c r="B20" s="200"/>
      <c r="C20" s="141">
        <f t="shared" si="0"/>
      </c>
      <c r="D20" s="141">
        <f t="shared" si="1"/>
      </c>
      <c r="E20" s="202"/>
      <c r="F20" s="202"/>
      <c r="G20" s="206">
        <f t="shared" si="2"/>
      </c>
      <c r="H20" s="205"/>
    </row>
    <row r="21" spans="1:8" ht="12.75">
      <c r="A21" s="198"/>
      <c r="B21" s="200"/>
      <c r="C21" s="141">
        <f t="shared" si="0"/>
      </c>
      <c r="D21" s="141">
        <f t="shared" si="1"/>
      </c>
      <c r="E21" s="202"/>
      <c r="F21" s="202"/>
      <c r="G21" s="206">
        <f t="shared" si="2"/>
      </c>
      <c r="H21" s="205"/>
    </row>
    <row r="22" spans="1:8" ht="18" customHeight="1">
      <c r="A22" s="198"/>
      <c r="B22" s="200"/>
      <c r="C22" s="141">
        <f t="shared" si="0"/>
      </c>
      <c r="D22" s="141">
        <f t="shared" si="1"/>
      </c>
      <c r="E22" s="202"/>
      <c r="F22" s="202"/>
      <c r="G22" s="206">
        <f t="shared" si="2"/>
      </c>
      <c r="H22" s="205"/>
    </row>
    <row r="23" spans="1:8" ht="18" customHeight="1">
      <c r="A23" s="198"/>
      <c r="B23" s="200"/>
      <c r="C23" s="141">
        <f t="shared" si="0"/>
      </c>
      <c r="D23" s="141">
        <f t="shared" si="1"/>
      </c>
      <c r="E23" s="202"/>
      <c r="F23" s="202"/>
      <c r="G23" s="206">
        <f t="shared" si="2"/>
      </c>
      <c r="H23" s="205"/>
    </row>
    <row r="24" spans="1:8" ht="18" customHeight="1">
      <c r="A24" s="198"/>
      <c r="B24" s="200"/>
      <c r="C24" s="141">
        <f t="shared" si="0"/>
      </c>
      <c r="D24" s="141">
        <f t="shared" si="1"/>
      </c>
      <c r="E24" s="202"/>
      <c r="F24" s="202"/>
      <c r="G24" s="206">
        <f t="shared" si="2"/>
      </c>
      <c r="H24" s="205"/>
    </row>
    <row r="25" spans="1:8" ht="12.75">
      <c r="A25" s="198"/>
      <c r="B25" s="200"/>
      <c r="C25" s="141">
        <f t="shared" si="0"/>
      </c>
      <c r="D25" s="141">
        <f t="shared" si="1"/>
      </c>
      <c r="E25" s="202"/>
      <c r="F25" s="202"/>
      <c r="G25" s="206">
        <f t="shared" si="2"/>
      </c>
      <c r="H25" s="205"/>
    </row>
    <row r="26" spans="1:8" ht="18" customHeight="1">
      <c r="A26" s="198"/>
      <c r="B26" s="200"/>
      <c r="C26" s="141">
        <f t="shared" si="0"/>
      </c>
      <c r="D26" s="141">
        <f t="shared" si="1"/>
      </c>
      <c r="E26" s="202"/>
      <c r="F26" s="202"/>
      <c r="G26" s="206">
        <f t="shared" si="2"/>
      </c>
      <c r="H26" s="205"/>
    </row>
    <row r="27" spans="1:8" ht="18" customHeight="1">
      <c r="A27" s="198"/>
      <c r="B27" s="200"/>
      <c r="C27" s="141">
        <f t="shared" si="0"/>
      </c>
      <c r="D27" s="141">
        <f t="shared" si="1"/>
      </c>
      <c r="E27" s="202"/>
      <c r="F27" s="202"/>
      <c r="G27" s="206">
        <f t="shared" si="2"/>
      </c>
      <c r="H27" s="205"/>
    </row>
    <row r="28" spans="1:8" ht="12.75">
      <c r="A28" s="198"/>
      <c r="B28" s="200"/>
      <c r="C28" s="141">
        <f t="shared" si="0"/>
      </c>
      <c r="D28" s="141">
        <f t="shared" si="1"/>
      </c>
      <c r="E28" s="202"/>
      <c r="F28" s="202"/>
      <c r="G28" s="206">
        <f t="shared" si="2"/>
      </c>
      <c r="H28" s="205"/>
    </row>
    <row r="29" spans="1:8" ht="18" customHeight="1">
      <c r="A29" s="198"/>
      <c r="B29" s="200"/>
      <c r="C29" s="141">
        <f t="shared" si="0"/>
      </c>
      <c r="D29" s="141">
        <f t="shared" si="1"/>
      </c>
      <c r="E29" s="202"/>
      <c r="F29" s="202"/>
      <c r="G29" s="206">
        <f t="shared" si="2"/>
      </c>
      <c r="H29" s="205"/>
    </row>
    <row r="30" spans="1:8" ht="18" customHeight="1">
      <c r="A30" s="198"/>
      <c r="B30" s="200"/>
      <c r="C30" s="141">
        <f t="shared" si="0"/>
      </c>
      <c r="D30" s="141">
        <f t="shared" si="1"/>
      </c>
      <c r="E30" s="202"/>
      <c r="F30" s="202"/>
      <c r="G30" s="206">
        <f t="shared" si="2"/>
      </c>
      <c r="H30" s="205"/>
    </row>
    <row r="31" spans="1:8" ht="18" customHeight="1">
      <c r="A31" s="198"/>
      <c r="B31" s="200"/>
      <c r="C31" s="141">
        <f t="shared" si="0"/>
      </c>
      <c r="D31" s="141">
        <f t="shared" si="1"/>
      </c>
      <c r="E31" s="202"/>
      <c r="F31" s="202"/>
      <c r="G31" s="206">
        <f t="shared" si="2"/>
      </c>
      <c r="H31" s="205"/>
    </row>
    <row r="32" spans="1:8" ht="18" customHeight="1">
      <c r="A32" s="198"/>
      <c r="B32" s="200"/>
      <c r="C32" s="141">
        <f t="shared" si="0"/>
      </c>
      <c r="D32" s="141">
        <f t="shared" si="1"/>
      </c>
      <c r="E32" s="202"/>
      <c r="F32" s="202"/>
      <c r="G32" s="206">
        <f t="shared" si="2"/>
      </c>
      <c r="H32" s="205"/>
    </row>
    <row r="33" spans="1:8" ht="18" customHeight="1">
      <c r="A33" s="198"/>
      <c r="B33" s="200"/>
      <c r="C33" s="141">
        <f t="shared" si="0"/>
      </c>
      <c r="D33" s="141">
        <f t="shared" si="1"/>
      </c>
      <c r="E33" s="202"/>
      <c r="F33" s="202"/>
      <c r="G33" s="206">
        <f t="shared" si="2"/>
      </c>
      <c r="H33" s="205"/>
    </row>
    <row r="34" spans="1:8" ht="18" customHeight="1">
      <c r="A34" s="198"/>
      <c r="B34" s="200"/>
      <c r="C34" s="141">
        <f t="shared" si="0"/>
      </c>
      <c r="D34" s="141">
        <f t="shared" si="1"/>
      </c>
      <c r="E34" s="202"/>
      <c r="F34" s="202"/>
      <c r="G34" s="206">
        <f t="shared" si="2"/>
      </c>
      <c r="H34" s="205"/>
    </row>
    <row r="35" spans="1:8" ht="18" customHeight="1">
      <c r="A35" s="198"/>
      <c r="B35" s="200"/>
      <c r="C35" s="141">
        <f t="shared" si="0"/>
      </c>
      <c r="D35" s="141">
        <f t="shared" si="1"/>
      </c>
      <c r="E35" s="202"/>
      <c r="F35" s="202"/>
      <c r="G35" s="206">
        <f t="shared" si="2"/>
      </c>
      <c r="H35" s="205"/>
    </row>
    <row r="36" spans="1:8" ht="18" customHeight="1">
      <c r="A36" s="198"/>
      <c r="B36" s="200"/>
      <c r="C36" s="141">
        <f t="shared" si="0"/>
      </c>
      <c r="D36" s="141">
        <f t="shared" si="1"/>
      </c>
      <c r="E36" s="202"/>
      <c r="F36" s="202"/>
      <c r="G36" s="206">
        <f t="shared" si="2"/>
      </c>
      <c r="H36" s="205"/>
    </row>
    <row r="37" spans="1:8" ht="18" customHeight="1">
      <c r="A37" s="198"/>
      <c r="B37" s="200"/>
      <c r="C37" s="141">
        <f t="shared" si="0"/>
      </c>
      <c r="D37" s="141">
        <f t="shared" si="1"/>
      </c>
      <c r="E37" s="202"/>
      <c r="F37" s="202"/>
      <c r="G37" s="206">
        <f t="shared" si="2"/>
      </c>
      <c r="H37" s="205"/>
    </row>
    <row r="38" spans="1:8" ht="12.75">
      <c r="A38" s="198"/>
      <c r="B38" s="200"/>
      <c r="C38" s="141">
        <f t="shared" si="0"/>
      </c>
      <c r="D38" s="141">
        <f t="shared" si="1"/>
      </c>
      <c r="E38" s="202"/>
      <c r="F38" s="202"/>
      <c r="G38" s="206">
        <f t="shared" si="2"/>
      </c>
      <c r="H38" s="205"/>
    </row>
    <row r="39" spans="1:8" ht="12.75">
      <c r="A39" s="198"/>
      <c r="B39" s="200"/>
      <c r="C39" s="141">
        <f t="shared" si="0"/>
      </c>
      <c r="D39" s="141">
        <f t="shared" si="1"/>
      </c>
      <c r="E39" s="202"/>
      <c r="F39" s="202"/>
      <c r="G39" s="206">
        <f t="shared" si="2"/>
      </c>
      <c r="H39" s="205"/>
    </row>
    <row r="40" spans="1:8" ht="18" customHeight="1">
      <c r="A40" s="198"/>
      <c r="B40" s="200"/>
      <c r="C40" s="141">
        <f t="shared" si="0"/>
      </c>
      <c r="D40" s="141">
        <f t="shared" si="1"/>
      </c>
      <c r="E40" s="202"/>
      <c r="F40" s="202"/>
      <c r="G40" s="206">
        <f t="shared" si="2"/>
      </c>
      <c r="H40" s="202"/>
    </row>
    <row r="41" spans="1:8" ht="12.75">
      <c r="A41" s="198"/>
      <c r="B41" s="200"/>
      <c r="C41" s="141">
        <f t="shared" si="0"/>
      </c>
      <c r="D41" s="141">
        <f t="shared" si="1"/>
      </c>
      <c r="E41" s="202"/>
      <c r="F41" s="202"/>
      <c r="G41" s="206">
        <f t="shared" si="2"/>
      </c>
      <c r="H41" s="205"/>
    </row>
    <row r="42" spans="1:8" ht="12.75">
      <c r="A42" s="198"/>
      <c r="B42" s="200"/>
      <c r="C42" s="141">
        <f t="shared" si="0"/>
      </c>
      <c r="D42" s="141">
        <f t="shared" si="1"/>
      </c>
      <c r="E42" s="202"/>
      <c r="F42" s="202"/>
      <c r="G42" s="206">
        <f t="shared" si="2"/>
      </c>
      <c r="H42" s="205"/>
    </row>
    <row r="43" spans="1:8" ht="12.75">
      <c r="A43" s="198"/>
      <c r="B43" s="200"/>
      <c r="C43" s="141">
        <f t="shared" si="0"/>
      </c>
      <c r="D43" s="141">
        <f t="shared" si="1"/>
      </c>
      <c r="E43" s="202"/>
      <c r="F43" s="202"/>
      <c r="G43" s="206">
        <f t="shared" si="2"/>
      </c>
      <c r="H43" s="205"/>
    </row>
    <row r="44" spans="1:8" ht="12.75">
      <c r="A44" s="198"/>
      <c r="B44" s="200"/>
      <c r="C44" s="141">
        <f t="shared" si="0"/>
      </c>
      <c r="D44" s="141">
        <f t="shared" si="1"/>
      </c>
      <c r="E44" s="202"/>
      <c r="F44" s="202"/>
      <c r="G44" s="206">
        <f t="shared" si="2"/>
      </c>
      <c r="H44" s="205"/>
    </row>
    <row r="45" spans="1:8" ht="12.75">
      <c r="A45" s="198"/>
      <c r="B45" s="200"/>
      <c r="C45" s="141">
        <f t="shared" si="0"/>
      </c>
      <c r="D45" s="141">
        <f t="shared" si="1"/>
      </c>
      <c r="E45" s="202"/>
      <c r="F45" s="202"/>
      <c r="G45" s="206">
        <f t="shared" si="2"/>
      </c>
      <c r="H45" s="205"/>
    </row>
    <row r="46" spans="1:8" ht="12.75">
      <c r="A46" s="198"/>
      <c r="B46" s="200"/>
      <c r="C46" s="141">
        <f t="shared" si="0"/>
      </c>
      <c r="D46" s="141">
        <f t="shared" si="1"/>
      </c>
      <c r="E46" s="202"/>
      <c r="F46" s="202"/>
      <c r="G46" s="206">
        <f t="shared" si="2"/>
      </c>
      <c r="H46" s="205"/>
    </row>
    <row r="47" spans="1:8" ht="12.75">
      <c r="A47" s="198"/>
      <c r="B47" s="200"/>
      <c r="C47" s="141">
        <f t="shared" si="0"/>
      </c>
      <c r="D47" s="141">
        <f t="shared" si="1"/>
      </c>
      <c r="E47" s="202"/>
      <c r="F47" s="202"/>
      <c r="G47" s="206">
        <f t="shared" si="2"/>
      </c>
      <c r="H47" s="205"/>
    </row>
    <row r="48" spans="1:8" ht="12.75">
      <c r="A48" s="198"/>
      <c r="B48" s="200"/>
      <c r="C48" s="141">
        <f t="shared" si="0"/>
      </c>
      <c r="D48" s="141">
        <f t="shared" si="1"/>
      </c>
      <c r="E48" s="202"/>
      <c r="F48" s="202"/>
      <c r="G48" s="206">
        <f t="shared" si="2"/>
      </c>
      <c r="H48" s="205"/>
    </row>
    <row r="49" spans="1:8" ht="12.75">
      <c r="A49" s="198"/>
      <c r="B49" s="200"/>
      <c r="C49" s="141">
        <f t="shared" si="0"/>
      </c>
      <c r="D49" s="141">
        <f t="shared" si="1"/>
      </c>
      <c r="E49" s="202"/>
      <c r="F49" s="202"/>
      <c r="G49" s="206">
        <f t="shared" si="2"/>
      </c>
      <c r="H49" s="205"/>
    </row>
    <row r="50" spans="1:10" ht="12.75">
      <c r="A50" s="198"/>
      <c r="B50" s="200"/>
      <c r="C50" s="141">
        <f t="shared" si="0"/>
      </c>
      <c r="D50" s="141">
        <f t="shared" si="1"/>
      </c>
      <c r="E50" s="202"/>
      <c r="F50" s="202"/>
      <c r="G50" s="206">
        <f t="shared" si="2"/>
      </c>
      <c r="H50" s="205"/>
      <c r="J50" t="s">
        <v>86</v>
      </c>
    </row>
    <row r="51" spans="1:8" ht="12.75">
      <c r="A51" s="198"/>
      <c r="B51" s="200"/>
      <c r="C51" s="141">
        <f t="shared" si="0"/>
      </c>
      <c r="D51" s="141">
        <f t="shared" si="1"/>
      </c>
      <c r="E51" s="202"/>
      <c r="F51" s="202"/>
      <c r="G51" s="206">
        <f t="shared" si="2"/>
      </c>
      <c r="H51" s="205"/>
    </row>
    <row r="52" spans="1:10" ht="12.75">
      <c r="A52" s="198"/>
      <c r="B52" s="200"/>
      <c r="C52" s="141">
        <f t="shared" si="0"/>
      </c>
      <c r="D52" s="141">
        <f t="shared" si="1"/>
      </c>
      <c r="E52" s="202"/>
      <c r="F52" s="202"/>
      <c r="G52" s="206">
        <f t="shared" si="2"/>
      </c>
      <c r="H52" s="205"/>
      <c r="J52" s="221"/>
    </row>
    <row r="53" spans="1:8" ht="12.75">
      <c r="A53" s="198"/>
      <c r="B53" s="200"/>
      <c r="C53" s="141">
        <f t="shared" si="0"/>
      </c>
      <c r="D53" s="141">
        <f t="shared" si="1"/>
      </c>
      <c r="E53" s="202"/>
      <c r="F53" s="202"/>
      <c r="G53" s="206">
        <f t="shared" si="2"/>
      </c>
      <c r="H53" s="205"/>
    </row>
    <row r="54" spans="1:8" ht="12.75">
      <c r="A54" s="198"/>
      <c r="B54" s="200"/>
      <c r="C54" s="141">
        <f t="shared" si="0"/>
      </c>
      <c r="D54" s="141">
        <f t="shared" si="1"/>
      </c>
      <c r="E54" s="202"/>
      <c r="F54" s="202"/>
      <c r="G54" s="206">
        <f t="shared" si="2"/>
      </c>
      <c r="H54" s="205"/>
    </row>
    <row r="55" spans="1:8" ht="12.75">
      <c r="A55" s="198"/>
      <c r="B55" s="200"/>
      <c r="C55" s="141">
        <f t="shared" si="0"/>
      </c>
      <c r="D55" s="141">
        <f t="shared" si="1"/>
      </c>
      <c r="E55" s="202"/>
      <c r="F55" s="202"/>
      <c r="G55" s="206">
        <f t="shared" si="2"/>
      </c>
      <c r="H55" s="205"/>
    </row>
    <row r="56" spans="1:8" ht="12.75">
      <c r="A56" s="198"/>
      <c r="B56" s="200"/>
      <c r="C56" s="141">
        <f t="shared" si="0"/>
      </c>
      <c r="D56" s="141">
        <f t="shared" si="1"/>
      </c>
      <c r="E56" s="202"/>
      <c r="F56" s="202"/>
      <c r="G56" s="206">
        <f t="shared" si="2"/>
      </c>
      <c r="H56" s="205"/>
    </row>
    <row r="57" spans="1:8" ht="12.75">
      <c r="A57" s="198"/>
      <c r="B57" s="200"/>
      <c r="C57" s="141">
        <f t="shared" si="0"/>
      </c>
      <c r="D57" s="141">
        <f t="shared" si="1"/>
      </c>
      <c r="E57" s="202"/>
      <c r="F57" s="202"/>
      <c r="G57" s="206">
        <f t="shared" si="2"/>
      </c>
      <c r="H57" s="205"/>
    </row>
    <row r="58" spans="1:10" ht="12.75">
      <c r="A58" s="198"/>
      <c r="B58" s="200"/>
      <c r="C58" s="141">
        <f t="shared" si="0"/>
      </c>
      <c r="D58" s="141">
        <f t="shared" si="1"/>
      </c>
      <c r="E58" s="202"/>
      <c r="F58" s="202"/>
      <c r="G58" s="206">
        <f t="shared" si="2"/>
      </c>
      <c r="H58" s="205"/>
      <c r="J58" s="3"/>
    </row>
    <row r="59" spans="1:8" ht="12.75">
      <c r="A59" s="198"/>
      <c r="B59" s="200"/>
      <c r="C59" s="141">
        <f t="shared" si="0"/>
      </c>
      <c r="D59" s="141">
        <f t="shared" si="1"/>
      </c>
      <c r="E59" s="202"/>
      <c r="F59" s="202"/>
      <c r="G59" s="206">
        <f t="shared" si="2"/>
      </c>
      <c r="H59" s="205"/>
    </row>
    <row r="60" spans="1:8" ht="12.75">
      <c r="A60" s="198"/>
      <c r="B60" s="200"/>
      <c r="C60" s="141">
        <f t="shared" si="0"/>
      </c>
      <c r="D60" s="141">
        <f t="shared" si="1"/>
      </c>
      <c r="E60" s="202"/>
      <c r="F60" s="202"/>
      <c r="G60" s="206">
        <f t="shared" si="2"/>
      </c>
      <c r="H60" s="205"/>
    </row>
    <row r="61" spans="1:8" ht="12.75">
      <c r="A61" s="198"/>
      <c r="B61" s="200"/>
      <c r="C61" s="141">
        <f t="shared" si="0"/>
      </c>
      <c r="D61" s="141">
        <f t="shared" si="1"/>
      </c>
      <c r="E61" s="202"/>
      <c r="F61" s="202"/>
      <c r="G61" s="206">
        <f t="shared" si="2"/>
      </c>
      <c r="H61" s="205"/>
    </row>
    <row r="62" spans="1:8" ht="12.75">
      <c r="A62" s="198"/>
      <c r="B62" s="200"/>
      <c r="C62" s="141">
        <f t="shared" si="0"/>
      </c>
      <c r="D62" s="141">
        <f t="shared" si="1"/>
      </c>
      <c r="E62" s="202"/>
      <c r="F62" s="202"/>
      <c r="G62" s="206">
        <f t="shared" si="2"/>
      </c>
      <c r="H62" s="205"/>
    </row>
    <row r="63" spans="1:8" ht="12.75">
      <c r="A63" s="198"/>
      <c r="B63" s="200"/>
      <c r="C63" s="141">
        <f t="shared" si="0"/>
      </c>
      <c r="D63" s="141">
        <f t="shared" si="1"/>
      </c>
      <c r="E63" s="202"/>
      <c r="F63" s="202"/>
      <c r="G63" s="206">
        <f t="shared" si="2"/>
      </c>
      <c r="H63" s="205"/>
    </row>
    <row r="64" spans="1:8" ht="12.75">
      <c r="A64" s="198"/>
      <c r="B64" s="200"/>
      <c r="C64" s="141">
        <f t="shared" si="0"/>
      </c>
      <c r="D64" s="141">
        <f t="shared" si="1"/>
      </c>
      <c r="E64" s="202"/>
      <c r="F64" s="202"/>
      <c r="G64" s="206">
        <f t="shared" si="2"/>
      </c>
      <c r="H64" s="205"/>
    </row>
    <row r="65" spans="1:8" ht="12.75">
      <c r="A65" s="198"/>
      <c r="B65" s="200"/>
      <c r="C65" s="141">
        <f t="shared" si="0"/>
      </c>
      <c r="D65" s="141">
        <f t="shared" si="1"/>
      </c>
      <c r="E65" s="202"/>
      <c r="F65" s="202"/>
      <c r="G65" s="206">
        <f t="shared" si="2"/>
      </c>
      <c r="H65" s="205"/>
    </row>
    <row r="66" spans="1:8" ht="12.75">
      <c r="A66" s="198"/>
      <c r="B66" s="200"/>
      <c r="C66" s="141">
        <f t="shared" si="0"/>
      </c>
      <c r="D66" s="141">
        <f t="shared" si="1"/>
      </c>
      <c r="E66" s="202"/>
      <c r="F66" s="202"/>
      <c r="G66" s="206">
        <f t="shared" si="2"/>
      </c>
      <c r="H66" s="205"/>
    </row>
    <row r="67" spans="1:8" ht="12.75">
      <c r="A67" s="198"/>
      <c r="B67" s="200"/>
      <c r="C67" s="141">
        <f t="shared" si="0"/>
      </c>
      <c r="D67" s="141">
        <f t="shared" si="1"/>
      </c>
      <c r="E67" s="202"/>
      <c r="F67" s="202"/>
      <c r="G67" s="206">
        <f t="shared" si="2"/>
      </c>
      <c r="H67" s="205"/>
    </row>
    <row r="68" spans="1:8" ht="12.75">
      <c r="A68" s="198"/>
      <c r="B68" s="200"/>
      <c r="C68" s="141">
        <f t="shared" si="0"/>
      </c>
      <c r="D68" s="141">
        <f t="shared" si="1"/>
      </c>
      <c r="E68" s="202"/>
      <c r="F68" s="202"/>
      <c r="G68" s="206">
        <f t="shared" si="2"/>
      </c>
      <c r="H68" s="205"/>
    </row>
    <row r="69" spans="1:8" ht="12.75">
      <c r="A69" s="198"/>
      <c r="B69" s="200"/>
      <c r="C69" s="141">
        <f t="shared" si="0"/>
      </c>
      <c r="D69" s="141">
        <f t="shared" si="1"/>
      </c>
      <c r="E69" s="202"/>
      <c r="F69" s="202"/>
      <c r="G69" s="206">
        <f t="shared" si="2"/>
      </c>
      <c r="H69" s="205"/>
    </row>
    <row r="70" spans="1:8" ht="12.75">
      <c r="A70" s="198"/>
      <c r="B70" s="200"/>
      <c r="C70" s="141">
        <f t="shared" si="0"/>
      </c>
      <c r="D70" s="141">
        <f t="shared" si="1"/>
      </c>
      <c r="E70" s="202"/>
      <c r="F70" s="202"/>
      <c r="G70" s="206">
        <f t="shared" si="2"/>
      </c>
      <c r="H70" s="205"/>
    </row>
    <row r="71" spans="1:8" ht="12.75">
      <c r="A71" s="198"/>
      <c r="B71" s="200"/>
      <c r="C71" s="141">
        <f t="shared" si="0"/>
      </c>
      <c r="D71" s="141">
        <f t="shared" si="1"/>
      </c>
      <c r="E71" s="202"/>
      <c r="F71" s="202"/>
      <c r="G71" s="206">
        <f t="shared" si="2"/>
      </c>
      <c r="H71" s="205"/>
    </row>
    <row r="72" spans="1:8" ht="12.75">
      <c r="A72" s="198"/>
      <c r="B72" s="200"/>
      <c r="C72" s="141">
        <f t="shared" si="0"/>
      </c>
      <c r="D72" s="141">
        <f t="shared" si="1"/>
      </c>
      <c r="E72" s="202"/>
      <c r="F72" s="202"/>
      <c r="G72" s="206">
        <f t="shared" si="2"/>
      </c>
      <c r="H72" s="202"/>
    </row>
    <row r="73" spans="1:8" ht="12.75">
      <c r="A73" s="198"/>
      <c r="B73" s="200"/>
      <c r="C73" s="141">
        <f t="shared" si="0"/>
      </c>
      <c r="D73" s="141">
        <f t="shared" si="1"/>
      </c>
      <c r="E73" s="202"/>
      <c r="F73" s="202"/>
      <c r="G73" s="206">
        <f t="shared" si="2"/>
      </c>
      <c r="H73" s="205"/>
    </row>
    <row r="74" spans="1:8" ht="12.75">
      <c r="A74" s="198"/>
      <c r="B74" s="200"/>
      <c r="C74" s="141">
        <f t="shared" si="0"/>
      </c>
      <c r="D74" s="141">
        <f t="shared" si="1"/>
      </c>
      <c r="E74" s="202"/>
      <c r="F74" s="202"/>
      <c r="G74" s="206">
        <f t="shared" si="2"/>
      </c>
      <c r="H74" s="202"/>
    </row>
    <row r="75" spans="1:8" ht="12.75">
      <c r="A75" s="198"/>
      <c r="B75" s="200"/>
      <c r="C75" s="141">
        <f t="shared" si="0"/>
      </c>
      <c r="D75" s="141">
        <f t="shared" si="1"/>
      </c>
      <c r="E75" s="202"/>
      <c r="F75" s="202"/>
      <c r="G75" s="206">
        <f t="shared" si="2"/>
      </c>
      <c r="H75" s="202"/>
    </row>
    <row r="76" spans="1:8" ht="12.75">
      <c r="A76" s="198"/>
      <c r="B76" s="200"/>
      <c r="C76" s="141">
        <f t="shared" si="0"/>
      </c>
      <c r="D76" s="141">
        <f t="shared" si="1"/>
      </c>
      <c r="E76" s="202"/>
      <c r="F76" s="202"/>
      <c r="G76" s="206">
        <f t="shared" si="2"/>
      </c>
      <c r="H76" s="202"/>
    </row>
    <row r="77" spans="1:8" ht="12.75">
      <c r="A77" s="198"/>
      <c r="B77" s="200"/>
      <c r="C77" s="141">
        <f t="shared" si="0"/>
      </c>
      <c r="D77" s="141">
        <f t="shared" si="1"/>
      </c>
      <c r="E77" s="202"/>
      <c r="F77" s="202"/>
      <c r="G77" s="206">
        <f t="shared" si="2"/>
      </c>
      <c r="H77" s="202"/>
    </row>
    <row r="78" spans="1:8" ht="12.75">
      <c r="A78" s="198"/>
      <c r="B78" s="200"/>
      <c r="C78" s="141">
        <f aca="true" t="shared" si="3" ref="C78:C98">IF(B78="","",((B78-$B$13)+(A78-$A$13))*24)</f>
      </c>
      <c r="D78" s="141">
        <f aca="true" t="shared" si="4" ref="D78:D98">IF(C78="","",C78/24)</f>
      </c>
      <c r="E78" s="202"/>
      <c r="F78" s="202"/>
      <c r="G78" s="206">
        <f aca="true" t="shared" si="5" ref="G78:G98">IF($H$6="","",$H$6*$F$13/F78)</f>
      </c>
      <c r="H78" s="205"/>
    </row>
    <row r="79" spans="1:8" ht="12.75">
      <c r="A79" s="198"/>
      <c r="B79" s="200"/>
      <c r="C79" s="141">
        <f t="shared" si="3"/>
      </c>
      <c r="D79" s="141">
        <f t="shared" si="4"/>
      </c>
      <c r="E79" s="202"/>
      <c r="F79" s="202"/>
      <c r="G79" s="206">
        <f t="shared" si="5"/>
      </c>
      <c r="H79" s="202"/>
    </row>
    <row r="80" spans="1:8" ht="12.75">
      <c r="A80" s="198"/>
      <c r="B80" s="200"/>
      <c r="C80" s="141">
        <f t="shared" si="3"/>
      </c>
      <c r="D80" s="141">
        <f t="shared" si="4"/>
      </c>
      <c r="E80" s="202"/>
      <c r="F80" s="202"/>
      <c r="G80" s="206">
        <f t="shared" si="5"/>
      </c>
      <c r="H80" s="202"/>
    </row>
    <row r="81" spans="1:8" ht="12.75">
      <c r="A81" s="198"/>
      <c r="B81" s="200"/>
      <c r="C81" s="141">
        <f t="shared" si="3"/>
      </c>
      <c r="D81" s="141">
        <f t="shared" si="4"/>
      </c>
      <c r="E81" s="202"/>
      <c r="F81" s="202"/>
      <c r="G81" s="206">
        <f t="shared" si="5"/>
      </c>
      <c r="H81" s="205"/>
    </row>
    <row r="82" spans="1:8" ht="12.75">
      <c r="A82" s="198"/>
      <c r="B82" s="200"/>
      <c r="C82" s="141">
        <f t="shared" si="3"/>
      </c>
      <c r="D82" s="141">
        <f t="shared" si="4"/>
      </c>
      <c r="E82" s="202"/>
      <c r="F82" s="202"/>
      <c r="G82" s="206">
        <f t="shared" si="5"/>
      </c>
      <c r="H82" s="202"/>
    </row>
    <row r="83" spans="1:8" ht="12.75">
      <c r="A83" s="198"/>
      <c r="B83" s="200"/>
      <c r="C83" s="141">
        <f t="shared" si="3"/>
      </c>
      <c r="D83" s="141">
        <f t="shared" si="4"/>
      </c>
      <c r="E83" s="202"/>
      <c r="F83" s="202"/>
      <c r="G83" s="206">
        <f t="shared" si="5"/>
      </c>
      <c r="H83" s="202"/>
    </row>
    <row r="84" spans="1:8" ht="12.75">
      <c r="A84" s="198"/>
      <c r="B84" s="200"/>
      <c r="C84" s="141">
        <f t="shared" si="3"/>
      </c>
      <c r="D84" s="141">
        <f t="shared" si="4"/>
      </c>
      <c r="E84" s="202"/>
      <c r="F84" s="202"/>
      <c r="G84" s="206">
        <f t="shared" si="5"/>
      </c>
      <c r="H84" s="202"/>
    </row>
    <row r="85" spans="1:8" ht="12.75">
      <c r="A85" s="198"/>
      <c r="B85" s="200"/>
      <c r="C85" s="141">
        <f t="shared" si="3"/>
      </c>
      <c r="D85" s="141">
        <f t="shared" si="4"/>
      </c>
      <c r="E85" s="202"/>
      <c r="F85" s="202"/>
      <c r="G85" s="206">
        <f t="shared" si="5"/>
      </c>
      <c r="H85" s="202"/>
    </row>
    <row r="86" spans="1:8" ht="12.75">
      <c r="A86" s="198"/>
      <c r="B86" s="200"/>
      <c r="C86" s="141">
        <f t="shared" si="3"/>
      </c>
      <c r="D86" s="141">
        <f t="shared" si="4"/>
      </c>
      <c r="E86" s="202"/>
      <c r="F86" s="202"/>
      <c r="G86" s="206">
        <f t="shared" si="5"/>
      </c>
      <c r="H86" s="202"/>
    </row>
    <row r="87" spans="1:8" ht="12.75">
      <c r="A87" s="198"/>
      <c r="B87" s="200"/>
      <c r="C87" s="141">
        <f t="shared" si="3"/>
      </c>
      <c r="D87" s="141">
        <f t="shared" si="4"/>
      </c>
      <c r="E87" s="202"/>
      <c r="F87" s="202"/>
      <c r="G87" s="206">
        <f t="shared" si="5"/>
      </c>
      <c r="H87" s="205"/>
    </row>
    <row r="88" spans="1:8" ht="12.75">
      <c r="A88" s="201"/>
      <c r="B88" s="202"/>
      <c r="C88" s="141">
        <f t="shared" si="3"/>
      </c>
      <c r="D88" s="141">
        <f t="shared" si="4"/>
      </c>
      <c r="E88" s="202"/>
      <c r="F88" s="202"/>
      <c r="G88" s="206">
        <f t="shared" si="5"/>
      </c>
      <c r="H88" s="202"/>
    </row>
    <row r="89" spans="1:8" ht="12.75">
      <c r="A89" s="201"/>
      <c r="B89" s="202"/>
      <c r="C89" s="141">
        <f t="shared" si="3"/>
      </c>
      <c r="D89" s="141">
        <f t="shared" si="4"/>
      </c>
      <c r="E89" s="202"/>
      <c r="F89" s="202"/>
      <c r="G89" s="206">
        <f t="shared" si="5"/>
      </c>
      <c r="H89" s="202"/>
    </row>
    <row r="90" spans="1:8" ht="12.75">
      <c r="A90" s="201"/>
      <c r="B90" s="202"/>
      <c r="C90" s="141">
        <f t="shared" si="3"/>
      </c>
      <c r="D90" s="141">
        <f t="shared" si="4"/>
      </c>
      <c r="E90" s="202"/>
      <c r="F90" s="202"/>
      <c r="G90" s="206">
        <f t="shared" si="5"/>
      </c>
      <c r="H90" s="202"/>
    </row>
    <row r="91" spans="1:8" ht="12.75">
      <c r="A91" s="201"/>
      <c r="B91" s="202"/>
      <c r="C91" s="141">
        <f t="shared" si="3"/>
      </c>
      <c r="D91" s="141">
        <f t="shared" si="4"/>
      </c>
      <c r="E91" s="202"/>
      <c r="F91" s="202"/>
      <c r="G91" s="206">
        <f t="shared" si="5"/>
      </c>
      <c r="H91" s="202"/>
    </row>
    <row r="92" spans="1:8" ht="12.75">
      <c r="A92" s="201"/>
      <c r="B92" s="202"/>
      <c r="C92" s="141">
        <f t="shared" si="3"/>
      </c>
      <c r="D92" s="141">
        <f t="shared" si="4"/>
      </c>
      <c r="E92" s="202"/>
      <c r="F92" s="202"/>
      <c r="G92" s="206">
        <f t="shared" si="5"/>
      </c>
      <c r="H92" s="202"/>
    </row>
    <row r="93" spans="1:8" ht="12.75">
      <c r="A93" s="201"/>
      <c r="B93" s="202"/>
      <c r="C93" s="141">
        <f t="shared" si="3"/>
      </c>
      <c r="D93" s="141">
        <f t="shared" si="4"/>
      </c>
      <c r="E93" s="202"/>
      <c r="F93" s="202"/>
      <c r="G93" s="206">
        <f t="shared" si="5"/>
      </c>
      <c r="H93" s="202"/>
    </row>
    <row r="94" spans="1:8" ht="12.75">
      <c r="A94" s="201"/>
      <c r="B94" s="202"/>
      <c r="C94" s="141">
        <f t="shared" si="3"/>
      </c>
      <c r="D94" s="141">
        <f t="shared" si="4"/>
      </c>
      <c r="E94" s="202"/>
      <c r="F94" s="202"/>
      <c r="G94" s="206">
        <f t="shared" si="5"/>
      </c>
      <c r="H94" s="202"/>
    </row>
    <row r="95" spans="1:8" ht="12.75">
      <c r="A95" s="201"/>
      <c r="B95" s="202"/>
      <c r="C95" s="141">
        <f t="shared" si="3"/>
      </c>
      <c r="D95" s="141">
        <f t="shared" si="4"/>
      </c>
      <c r="E95" s="202"/>
      <c r="F95" s="202"/>
      <c r="G95" s="206">
        <f t="shared" si="5"/>
      </c>
      <c r="H95" s="202"/>
    </row>
    <row r="96" spans="1:8" ht="12.75">
      <c r="A96" s="201"/>
      <c r="B96" s="202"/>
      <c r="C96" s="141">
        <f t="shared" si="3"/>
      </c>
      <c r="D96" s="141">
        <f t="shared" si="4"/>
      </c>
      <c r="E96" s="202"/>
      <c r="F96" s="202"/>
      <c r="G96" s="206">
        <f t="shared" si="5"/>
      </c>
      <c r="H96" s="202"/>
    </row>
    <row r="97" spans="1:8" ht="12.75">
      <c r="A97" s="201"/>
      <c r="B97" s="202"/>
      <c r="C97" s="141">
        <f t="shared" si="3"/>
      </c>
      <c r="D97" s="141">
        <f t="shared" si="4"/>
      </c>
      <c r="E97" s="202"/>
      <c r="F97" s="202"/>
      <c r="G97" s="206">
        <f t="shared" si="5"/>
      </c>
      <c r="H97" s="202"/>
    </row>
    <row r="98" spans="1:8" ht="12.75">
      <c r="A98" s="201"/>
      <c r="B98" s="202"/>
      <c r="C98" s="141">
        <f t="shared" si="3"/>
      </c>
      <c r="D98" s="141">
        <f t="shared" si="4"/>
      </c>
      <c r="E98" s="202"/>
      <c r="F98" s="202"/>
      <c r="G98" s="206">
        <f t="shared" si="5"/>
      </c>
      <c r="H98" s="202"/>
    </row>
  </sheetData>
  <sheetProtection sheet="1" objects="1" scenarios="1"/>
  <mergeCells count="5">
    <mergeCell ref="A10:A12"/>
    <mergeCell ref="B10:B12"/>
    <mergeCell ref="C10:C12"/>
    <mergeCell ref="H10:H12"/>
    <mergeCell ref="D10:D12"/>
  </mergeCells>
  <printOptions/>
  <pageMargins left="0.81" right="0.41" top="0.5" bottom="0.7" header="0.5" footer="0.5"/>
  <pageSetup horizontalDpi="1200" verticalDpi="12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L35" sqref="L35"/>
    </sheetView>
  </sheetViews>
  <sheetFormatPr defaultColWidth="9.140625" defaultRowHeight="12.75"/>
  <cols>
    <col min="1" max="2" width="9.140625" style="146" customWidth="1"/>
  </cols>
  <sheetData>
    <row r="1" spans="1:4" ht="12.75">
      <c r="A1" s="146" t="s">
        <v>129</v>
      </c>
      <c r="B1" s="146" t="s">
        <v>130</v>
      </c>
      <c r="C1" t="s">
        <v>131</v>
      </c>
      <c r="D1" t="s">
        <v>130</v>
      </c>
    </row>
    <row r="2" spans="1:3" ht="12.75">
      <c r="A2" s="146" t="s">
        <v>132</v>
      </c>
      <c r="B2" s="146" t="s">
        <v>133</v>
      </c>
      <c r="C2" t="s">
        <v>134</v>
      </c>
    </row>
    <row r="3" spans="3:4" ht="12.75">
      <c r="C3" s="146"/>
      <c r="D3" s="146"/>
    </row>
    <row r="4" spans="3:4" ht="12.75">
      <c r="C4" s="146"/>
      <c r="D4" s="146"/>
    </row>
    <row r="5" spans="3:4" ht="12.75">
      <c r="C5" s="146"/>
      <c r="D5" s="146"/>
    </row>
    <row r="6" spans="3:4" ht="12.75">
      <c r="C6" s="146"/>
      <c r="D6" s="146"/>
    </row>
    <row r="7" spans="3:4" ht="12.75">
      <c r="C7" s="146"/>
      <c r="D7" s="146"/>
    </row>
    <row r="8" spans="3:4" ht="12.75">
      <c r="C8" s="146"/>
      <c r="D8" s="146"/>
    </row>
    <row r="9" spans="3:4" ht="12.75">
      <c r="C9" s="146"/>
      <c r="D9" s="146"/>
    </row>
    <row r="10" spans="3:4" ht="12.75">
      <c r="C10" s="146"/>
      <c r="D10" s="146"/>
    </row>
    <row r="11" spans="3:4" ht="12.75">
      <c r="C11" s="146"/>
      <c r="D11" s="146"/>
    </row>
    <row r="12" spans="3:4" ht="12.75">
      <c r="C12" s="146"/>
      <c r="D12" s="146"/>
    </row>
    <row r="13" spans="3:4" ht="12.75">
      <c r="C13" s="146"/>
      <c r="D13" s="146"/>
    </row>
    <row r="14" spans="3:4" ht="12.75">
      <c r="C14" s="146"/>
      <c r="D14" s="146"/>
    </row>
    <row r="15" spans="3:4" ht="12.75">
      <c r="C15" s="146"/>
      <c r="D15" s="146"/>
    </row>
    <row r="16" spans="3:4" ht="12.75">
      <c r="C16" s="146"/>
      <c r="D16" s="146"/>
    </row>
    <row r="17" spans="3:4" ht="12.75">
      <c r="C17" s="146"/>
      <c r="D17" s="146"/>
    </row>
    <row r="18" spans="3:4" ht="12.75">
      <c r="C18" s="146"/>
      <c r="D18" s="146"/>
    </row>
    <row r="19" spans="3:4" ht="12.75">
      <c r="C19" s="146"/>
      <c r="D19" s="146"/>
    </row>
    <row r="20" spans="3:4" ht="12.75">
      <c r="C20" s="146"/>
      <c r="D20" s="146"/>
    </row>
    <row r="21" spans="3:4" ht="12.75">
      <c r="C21" s="146"/>
      <c r="D21" s="146"/>
    </row>
    <row r="22" spans="3:4" ht="12.75">
      <c r="C22" s="146"/>
      <c r="D22" s="146"/>
    </row>
    <row r="23" spans="3:4" ht="12.75">
      <c r="C23" s="146"/>
      <c r="D23" s="146"/>
    </row>
    <row r="24" spans="3:4" ht="12.75">
      <c r="C24" s="146"/>
      <c r="D24" s="146"/>
    </row>
    <row r="25" spans="3:4" ht="12.75">
      <c r="C25" s="146"/>
      <c r="D25" s="146"/>
    </row>
    <row r="26" spans="3:4" ht="12.75">
      <c r="C26" s="146"/>
      <c r="D26" s="146"/>
    </row>
    <row r="27" spans="3:4" ht="12.75">
      <c r="C27" s="146"/>
      <c r="D27" s="146"/>
    </row>
    <row r="28" spans="3:4" ht="12.75">
      <c r="C28" s="146"/>
      <c r="D28" s="146"/>
    </row>
    <row r="29" spans="3:4" ht="12.75">
      <c r="C29" s="146"/>
      <c r="D29" s="146"/>
    </row>
    <row r="30" spans="3:4" ht="12.75">
      <c r="C30" s="146"/>
      <c r="D30" s="146"/>
    </row>
    <row r="31" spans="3:4" ht="12.75">
      <c r="C31" s="146"/>
      <c r="D31" s="146"/>
    </row>
    <row r="32" spans="3:4" ht="12.75">
      <c r="C32" s="146"/>
      <c r="D32" s="146"/>
    </row>
    <row r="33" spans="3:4" ht="12.75">
      <c r="C33" s="146"/>
      <c r="D33" s="146"/>
    </row>
    <row r="34" spans="3:4" ht="12.75">
      <c r="C34" s="146"/>
      <c r="D34" s="146"/>
    </row>
    <row r="35" spans="3:4" ht="12.75">
      <c r="C35" s="146"/>
      <c r="D35" s="146"/>
    </row>
    <row r="36" spans="3:4" ht="12.75">
      <c r="C36" s="146"/>
      <c r="D36" s="146"/>
    </row>
    <row r="37" spans="3:4" ht="12.75">
      <c r="C37" s="146"/>
      <c r="D37" s="146"/>
    </row>
    <row r="38" spans="3:4" ht="12.75">
      <c r="C38" s="146"/>
      <c r="D38" s="146"/>
    </row>
    <row r="39" spans="3:4" ht="12.75">
      <c r="C39" s="146"/>
      <c r="D39" s="146"/>
    </row>
    <row r="40" spans="3:4" ht="12.75">
      <c r="C40" s="146"/>
      <c r="D40" s="14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20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9" sqref="B19"/>
    </sheetView>
  </sheetViews>
  <sheetFormatPr defaultColWidth="9.140625" defaultRowHeight="12.75"/>
  <cols>
    <col min="1" max="1" width="15.00390625" style="0" customWidth="1"/>
    <col min="2" max="61" width="11.28125" style="0" customWidth="1"/>
  </cols>
  <sheetData>
    <row r="1" spans="1:11" ht="23.25">
      <c r="A1" s="3"/>
      <c r="B1" s="3"/>
      <c r="C1" s="3"/>
      <c r="D1" s="7" t="s">
        <v>12</v>
      </c>
      <c r="E1" s="3"/>
      <c r="F1" s="3"/>
      <c r="G1" s="3"/>
      <c r="H1" s="3"/>
      <c r="I1" s="3"/>
      <c r="J1" s="3"/>
      <c r="K1" s="3"/>
    </row>
    <row r="4" spans="1:61" ht="16.5" thickBot="1">
      <c r="A4" s="2" t="s">
        <v>0</v>
      </c>
      <c r="B4" s="15"/>
      <c r="C4" s="15"/>
      <c r="D4" s="15"/>
      <c r="E4" s="15"/>
      <c r="F4" s="15"/>
      <c r="G4" s="15"/>
      <c r="I4" s="4" t="s">
        <v>10</v>
      </c>
      <c r="J4" s="29"/>
      <c r="K4" s="33"/>
      <c r="L4" s="2" t="s">
        <v>0</v>
      </c>
      <c r="M4" s="15"/>
      <c r="N4" s="15"/>
      <c r="O4" s="15"/>
      <c r="P4" s="15"/>
      <c r="Q4" s="15"/>
      <c r="R4" s="15"/>
      <c r="T4" s="4" t="s">
        <v>10</v>
      </c>
      <c r="U4" s="29"/>
      <c r="V4" s="2" t="s">
        <v>0</v>
      </c>
      <c r="W4" s="15"/>
      <c r="X4" s="15"/>
      <c r="Y4" s="15"/>
      <c r="Z4" s="15"/>
      <c r="AA4" s="15"/>
      <c r="AB4" s="15"/>
      <c r="AD4" s="4" t="s">
        <v>10</v>
      </c>
      <c r="AE4" s="29"/>
      <c r="AF4" s="2" t="s">
        <v>0</v>
      </c>
      <c r="AG4" s="15"/>
      <c r="AH4" s="15"/>
      <c r="AI4" s="15"/>
      <c r="AJ4" s="15"/>
      <c r="AK4" s="15"/>
      <c r="AL4" s="15"/>
      <c r="AN4" s="4" t="s">
        <v>10</v>
      </c>
      <c r="AO4" s="29"/>
      <c r="AP4" s="2" t="s">
        <v>0</v>
      </c>
      <c r="AQ4" s="15"/>
      <c r="AR4" s="15"/>
      <c r="AS4" s="15"/>
      <c r="AT4" s="15"/>
      <c r="AU4" s="15"/>
      <c r="AV4" s="15"/>
      <c r="AX4" s="4" t="s">
        <v>10</v>
      </c>
      <c r="AY4" s="29"/>
      <c r="AZ4" s="2" t="s">
        <v>0</v>
      </c>
      <c r="BA4" s="15"/>
      <c r="BB4" s="15"/>
      <c r="BC4" s="15"/>
      <c r="BD4" s="15"/>
      <c r="BE4" s="15"/>
      <c r="BF4" s="15"/>
      <c r="BH4" s="4" t="s">
        <v>10</v>
      </c>
      <c r="BI4" s="29"/>
    </row>
    <row r="5" spans="9:61" ht="15.75">
      <c r="I5" s="4"/>
      <c r="J5" s="19"/>
      <c r="K5" s="3"/>
      <c r="T5" s="4"/>
      <c r="U5" s="19"/>
      <c r="AD5" s="4"/>
      <c r="AE5" s="19"/>
      <c r="AN5" s="4"/>
      <c r="AO5" s="19"/>
      <c r="AX5" s="4"/>
      <c r="AY5" s="19"/>
      <c r="BH5" s="4"/>
      <c r="BI5" s="19"/>
    </row>
    <row r="6" spans="1:61" ht="16.5" thickBot="1">
      <c r="A6" s="2" t="s">
        <v>8</v>
      </c>
      <c r="B6" s="16"/>
      <c r="C6" s="16"/>
      <c r="D6" s="15"/>
      <c r="E6" s="15"/>
      <c r="H6" s="4" t="s">
        <v>9</v>
      </c>
      <c r="I6" s="15"/>
      <c r="J6" s="15"/>
      <c r="L6" s="2" t="s">
        <v>8</v>
      </c>
      <c r="M6" s="16"/>
      <c r="N6" s="16"/>
      <c r="O6" s="15"/>
      <c r="P6" s="15"/>
      <c r="S6" s="4" t="s">
        <v>9</v>
      </c>
      <c r="T6" s="15"/>
      <c r="U6" s="15"/>
      <c r="V6" s="2" t="s">
        <v>8</v>
      </c>
      <c r="W6" s="16"/>
      <c r="X6" s="16"/>
      <c r="Y6" s="15"/>
      <c r="Z6" s="15"/>
      <c r="AC6" s="4" t="s">
        <v>9</v>
      </c>
      <c r="AD6" s="15"/>
      <c r="AE6" s="15"/>
      <c r="AF6" s="2" t="s">
        <v>8</v>
      </c>
      <c r="AG6" s="16"/>
      <c r="AH6" s="16"/>
      <c r="AI6" s="15"/>
      <c r="AJ6" s="15"/>
      <c r="AM6" s="4" t="s">
        <v>9</v>
      </c>
      <c r="AN6" s="15"/>
      <c r="AO6" s="15"/>
      <c r="AP6" s="2" t="s">
        <v>8</v>
      </c>
      <c r="AQ6" s="16"/>
      <c r="AR6" s="16"/>
      <c r="AS6" s="15"/>
      <c r="AT6" s="15"/>
      <c r="AW6" s="4" t="s">
        <v>9</v>
      </c>
      <c r="AX6" s="15"/>
      <c r="AY6" s="15"/>
      <c r="AZ6" s="2" t="s">
        <v>8</v>
      </c>
      <c r="BA6" s="16"/>
      <c r="BB6" s="16"/>
      <c r="BC6" s="15"/>
      <c r="BD6" s="15"/>
      <c r="BG6" s="4" t="s">
        <v>9</v>
      </c>
      <c r="BH6" s="15"/>
      <c r="BI6" s="15"/>
    </row>
    <row r="7" spans="1:61" ht="16.5" thickBot="1">
      <c r="A7" s="2"/>
      <c r="B7" s="20"/>
      <c r="C7" s="1"/>
      <c r="H7" s="4" t="s">
        <v>77</v>
      </c>
      <c r="I7" s="15"/>
      <c r="J7" s="15"/>
      <c r="L7" s="2"/>
      <c r="M7" s="20"/>
      <c r="N7" s="1"/>
      <c r="S7" s="4" t="s">
        <v>77</v>
      </c>
      <c r="T7" s="15"/>
      <c r="U7" s="15"/>
      <c r="V7" s="2"/>
      <c r="W7" s="20"/>
      <c r="X7" s="1"/>
      <c r="AC7" s="4" t="s">
        <v>77</v>
      </c>
      <c r="AD7" s="15"/>
      <c r="AE7" s="15"/>
      <c r="AF7" s="2"/>
      <c r="AG7" s="20"/>
      <c r="AH7" s="1"/>
      <c r="AM7" s="4" t="s">
        <v>77</v>
      </c>
      <c r="AN7" s="15"/>
      <c r="AO7" s="15"/>
      <c r="AP7" s="2"/>
      <c r="AQ7" s="20"/>
      <c r="AR7" s="1"/>
      <c r="AW7" s="4" t="s">
        <v>77</v>
      </c>
      <c r="AX7" s="15"/>
      <c r="AY7" s="15"/>
      <c r="AZ7" s="2"/>
      <c r="BA7" s="20"/>
      <c r="BB7" s="1"/>
      <c r="BG7" s="4" t="s">
        <v>77</v>
      </c>
      <c r="BH7" s="15"/>
      <c r="BI7" s="15"/>
    </row>
    <row r="8" spans="8:61" ht="16.5" thickBot="1">
      <c r="H8" s="4" t="s">
        <v>78</v>
      </c>
      <c r="I8" s="17"/>
      <c r="J8" s="17"/>
      <c r="S8" s="4" t="s">
        <v>78</v>
      </c>
      <c r="T8" s="17"/>
      <c r="U8" s="17"/>
      <c r="AC8" s="4" t="s">
        <v>78</v>
      </c>
      <c r="AD8" s="17"/>
      <c r="AE8" s="17"/>
      <c r="AM8" s="4" t="s">
        <v>78</v>
      </c>
      <c r="AN8" s="17"/>
      <c r="AO8" s="17"/>
      <c r="AW8" s="4" t="s">
        <v>78</v>
      </c>
      <c r="AX8" s="17"/>
      <c r="AY8" s="17"/>
      <c r="BG8" s="4" t="s">
        <v>78</v>
      </c>
      <c r="BH8" s="17"/>
      <c r="BI8" s="17"/>
    </row>
    <row r="9" spans="1:10" ht="15.75">
      <c r="A9" s="25" t="s">
        <v>35</v>
      </c>
      <c r="B9" s="26"/>
      <c r="C9" s="26"/>
      <c r="D9" s="26"/>
      <c r="H9" s="4"/>
      <c r="I9" s="33"/>
      <c r="J9" s="33"/>
    </row>
    <row r="10" spans="1:10" ht="16.5" thickBot="1">
      <c r="A10" s="25"/>
      <c r="B10" s="26"/>
      <c r="C10" s="26"/>
      <c r="D10" s="26"/>
      <c r="H10" s="4"/>
      <c r="I10" s="33"/>
      <c r="J10" s="33"/>
    </row>
    <row r="11" spans="1:61" s="238" customFormat="1" ht="24.75" customHeight="1" thickBot="1">
      <c r="A11" s="233" t="s">
        <v>118</v>
      </c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6"/>
      <c r="W11" s="236"/>
      <c r="X11" s="236"/>
      <c r="Y11" s="236"/>
      <c r="Z11" s="236"/>
      <c r="AA11" s="236"/>
      <c r="AB11" s="235"/>
      <c r="AC11" s="235"/>
      <c r="AD11" s="235"/>
      <c r="AE11" s="235"/>
      <c r="AF11" s="235"/>
      <c r="AG11" s="235"/>
      <c r="AH11" s="236"/>
      <c r="AI11" s="236"/>
      <c r="AJ11" s="236"/>
      <c r="AK11" s="236"/>
      <c r="AL11" s="236"/>
      <c r="AM11" s="236"/>
      <c r="AN11" s="235"/>
      <c r="AO11" s="235"/>
      <c r="AP11" s="235"/>
      <c r="AQ11" s="235"/>
      <c r="AR11" s="235"/>
      <c r="AS11" s="235"/>
      <c r="AT11" s="235"/>
      <c r="AU11" s="236"/>
      <c r="AV11" s="236"/>
      <c r="AW11" s="235"/>
      <c r="AX11" s="236"/>
      <c r="AY11" s="237"/>
      <c r="AZ11" s="235"/>
      <c r="BA11" s="235"/>
      <c r="BB11" s="235"/>
      <c r="BC11" s="235"/>
      <c r="BD11" s="235"/>
      <c r="BE11" s="236"/>
      <c r="BF11" s="236"/>
      <c r="BG11" s="235"/>
      <c r="BH11" s="236"/>
      <c r="BI11" s="237"/>
    </row>
    <row r="12" spans="1:61" s="231" customFormat="1" ht="24.75" customHeight="1">
      <c r="A12" s="224" t="s">
        <v>127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226"/>
      <c r="X12" s="226"/>
      <c r="Y12" s="226"/>
      <c r="Z12" s="226"/>
      <c r="AA12" s="226"/>
      <c r="AB12" s="225"/>
      <c r="AC12" s="225"/>
      <c r="AD12" s="225"/>
      <c r="AE12" s="225"/>
      <c r="AF12" s="225"/>
      <c r="AG12" s="225"/>
      <c r="AH12" s="227"/>
      <c r="AI12" s="227"/>
      <c r="AJ12" s="227"/>
      <c r="AK12" s="227"/>
      <c r="AL12" s="227"/>
      <c r="AM12" s="227"/>
      <c r="AN12" s="225"/>
      <c r="AO12" s="225"/>
      <c r="AP12" s="225"/>
      <c r="AQ12" s="225"/>
      <c r="AR12" s="225"/>
      <c r="AS12" s="225"/>
      <c r="AT12" s="225"/>
      <c r="AU12" s="226"/>
      <c r="AV12" s="227"/>
      <c r="AW12" s="225"/>
      <c r="AX12" s="226"/>
      <c r="AY12" s="228"/>
      <c r="AZ12" s="225"/>
      <c r="BA12" s="225"/>
      <c r="BB12" s="225"/>
      <c r="BC12" s="225"/>
      <c r="BD12" s="225"/>
      <c r="BE12" s="226"/>
      <c r="BF12" s="227"/>
      <c r="BG12" s="225"/>
      <c r="BH12" s="226"/>
      <c r="BI12" s="228"/>
    </row>
    <row r="13" spans="1:61" s="24" customFormat="1" ht="24.75" customHeight="1">
      <c r="A13" s="208" t="s">
        <v>4</v>
      </c>
      <c r="B13" s="229"/>
      <c r="C13" s="230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30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</row>
    <row r="14" spans="1:61" s="24" customFormat="1" ht="24.75" customHeight="1">
      <c r="A14" s="208" t="s">
        <v>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</row>
    <row r="15" spans="1:61" s="3" customFormat="1" ht="39.75" customHeight="1">
      <c r="A15" s="207" t="s">
        <v>81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21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210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210"/>
      <c r="AI15" s="37"/>
      <c r="AJ15" s="37"/>
      <c r="AK15" s="210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210"/>
      <c r="AW15" s="37"/>
      <c r="AX15" s="37"/>
      <c r="AY15" s="38"/>
      <c r="AZ15" s="37"/>
      <c r="BA15" s="37"/>
      <c r="BB15" s="37"/>
      <c r="BC15" s="37"/>
      <c r="BD15" s="37"/>
      <c r="BE15" s="37"/>
      <c r="BF15" s="210"/>
      <c r="BG15" s="37"/>
      <c r="BH15" s="37"/>
      <c r="BI15" s="38"/>
    </row>
    <row r="16" spans="1:61" s="3" customFormat="1" ht="34.5" customHeight="1">
      <c r="A16" s="207" t="s">
        <v>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10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210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10"/>
      <c r="AI16" s="37"/>
      <c r="AJ16" s="37"/>
      <c r="AK16" s="210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210"/>
      <c r="AW16" s="37"/>
      <c r="AX16" s="37"/>
      <c r="AY16" s="38"/>
      <c r="AZ16" s="37"/>
      <c r="BA16" s="37"/>
      <c r="BB16" s="37"/>
      <c r="BC16" s="37"/>
      <c r="BD16" s="37"/>
      <c r="BE16" s="37"/>
      <c r="BF16" s="210"/>
      <c r="BG16" s="37"/>
      <c r="BH16" s="37"/>
      <c r="BI16" s="38"/>
    </row>
    <row r="17" spans="1:61" s="3" customFormat="1" ht="34.5" customHeight="1">
      <c r="A17" s="30" t="s">
        <v>82</v>
      </c>
      <c r="B17" s="5" t="str">
        <f>IF(B15=0," ",B15-B16)</f>
        <v> </v>
      </c>
      <c r="C17" s="5" t="str">
        <f aca="true" t="shared" si="0" ref="C17:L17">IF(C15=0," ",C15-C16)</f>
        <v> </v>
      </c>
      <c r="D17" s="5" t="str">
        <f t="shared" si="0"/>
        <v> </v>
      </c>
      <c r="E17" s="5" t="str">
        <f t="shared" si="0"/>
        <v> </v>
      </c>
      <c r="F17" s="5" t="str">
        <f t="shared" si="0"/>
        <v> </v>
      </c>
      <c r="G17" s="5" t="str">
        <f t="shared" si="0"/>
        <v> </v>
      </c>
      <c r="H17" s="5" t="str">
        <f t="shared" si="0"/>
        <v> </v>
      </c>
      <c r="I17" s="5" t="str">
        <f t="shared" si="0"/>
        <v> </v>
      </c>
      <c r="J17" s="5" t="str">
        <f t="shared" si="0"/>
        <v> </v>
      </c>
      <c r="K17" s="5" t="str">
        <f t="shared" si="0"/>
        <v> </v>
      </c>
      <c r="L17" s="211" t="str">
        <f t="shared" si="0"/>
        <v> </v>
      </c>
      <c r="M17" s="5" t="str">
        <f aca="true" t="shared" si="1" ref="M17:AY17">IF(M15=0," ",M15-M16)</f>
        <v> </v>
      </c>
      <c r="N17" s="5" t="str">
        <f t="shared" si="1"/>
        <v> </v>
      </c>
      <c r="O17" s="5" t="str">
        <f t="shared" si="1"/>
        <v> </v>
      </c>
      <c r="P17" s="5" t="str">
        <f t="shared" si="1"/>
        <v> </v>
      </c>
      <c r="Q17" s="5" t="str">
        <f t="shared" si="1"/>
        <v> </v>
      </c>
      <c r="R17" s="5" t="str">
        <f t="shared" si="1"/>
        <v> </v>
      </c>
      <c r="S17" s="5" t="str">
        <f t="shared" si="1"/>
        <v> </v>
      </c>
      <c r="T17" s="5" t="str">
        <f t="shared" si="1"/>
        <v> </v>
      </c>
      <c r="U17" s="5" t="str">
        <f t="shared" si="1"/>
        <v> </v>
      </c>
      <c r="V17" s="5" t="str">
        <f t="shared" si="1"/>
        <v> </v>
      </c>
      <c r="W17" s="211" t="str">
        <f t="shared" si="1"/>
        <v> </v>
      </c>
      <c r="X17" s="5" t="str">
        <f t="shared" si="1"/>
        <v> </v>
      </c>
      <c r="Y17" s="5" t="str">
        <f t="shared" si="1"/>
        <v> </v>
      </c>
      <c r="Z17" s="5" t="str">
        <f t="shared" si="1"/>
        <v> </v>
      </c>
      <c r="AA17" s="5" t="str">
        <f t="shared" si="1"/>
        <v> </v>
      </c>
      <c r="AB17" s="5" t="str">
        <f t="shared" si="1"/>
        <v> </v>
      </c>
      <c r="AC17" s="5" t="str">
        <f t="shared" si="1"/>
        <v> </v>
      </c>
      <c r="AD17" s="5" t="str">
        <f t="shared" si="1"/>
        <v> </v>
      </c>
      <c r="AE17" s="5" t="str">
        <f t="shared" si="1"/>
        <v> </v>
      </c>
      <c r="AF17" s="5" t="str">
        <f t="shared" si="1"/>
        <v> </v>
      </c>
      <c r="AG17" s="5" t="str">
        <f t="shared" si="1"/>
        <v> </v>
      </c>
      <c r="AH17" s="211" t="str">
        <f t="shared" si="1"/>
        <v> </v>
      </c>
      <c r="AI17" s="5" t="str">
        <f t="shared" si="1"/>
        <v> </v>
      </c>
      <c r="AJ17" s="5" t="str">
        <f t="shared" si="1"/>
        <v> </v>
      </c>
      <c r="AK17" s="211" t="str">
        <f t="shared" si="1"/>
        <v> </v>
      </c>
      <c r="AL17" s="5" t="str">
        <f t="shared" si="1"/>
        <v> </v>
      </c>
      <c r="AM17" s="5" t="str">
        <f t="shared" si="1"/>
        <v> </v>
      </c>
      <c r="AN17" s="5" t="str">
        <f t="shared" si="1"/>
        <v> </v>
      </c>
      <c r="AO17" s="5" t="str">
        <f t="shared" si="1"/>
        <v> </v>
      </c>
      <c r="AP17" s="5" t="str">
        <f t="shared" si="1"/>
        <v> </v>
      </c>
      <c r="AQ17" s="5" t="str">
        <f t="shared" si="1"/>
        <v> </v>
      </c>
      <c r="AR17" s="5" t="str">
        <f t="shared" si="1"/>
        <v> </v>
      </c>
      <c r="AS17" s="5" t="str">
        <f t="shared" si="1"/>
        <v> </v>
      </c>
      <c r="AT17" s="5" t="str">
        <f t="shared" si="1"/>
        <v> </v>
      </c>
      <c r="AU17" s="5" t="str">
        <f t="shared" si="1"/>
        <v> </v>
      </c>
      <c r="AV17" s="211" t="str">
        <f t="shared" si="1"/>
        <v> </v>
      </c>
      <c r="AW17" s="5" t="str">
        <f t="shared" si="1"/>
        <v> </v>
      </c>
      <c r="AX17" s="5" t="str">
        <f t="shared" si="1"/>
        <v> </v>
      </c>
      <c r="AY17" s="6" t="str">
        <f t="shared" si="1"/>
        <v> </v>
      </c>
      <c r="AZ17" s="5" t="str">
        <f aca="true" t="shared" si="2" ref="AZ17:BI17">IF(AZ15=0," ",AZ15-AZ16)</f>
        <v> </v>
      </c>
      <c r="BA17" s="5" t="str">
        <f t="shared" si="2"/>
        <v> </v>
      </c>
      <c r="BB17" s="5" t="str">
        <f t="shared" si="2"/>
        <v> </v>
      </c>
      <c r="BC17" s="5" t="str">
        <f t="shared" si="2"/>
        <v> </v>
      </c>
      <c r="BD17" s="5" t="str">
        <f t="shared" si="2"/>
        <v> </v>
      </c>
      <c r="BE17" s="5" t="str">
        <f t="shared" si="2"/>
        <v> </v>
      </c>
      <c r="BF17" s="211" t="str">
        <f t="shared" si="2"/>
        <v> </v>
      </c>
      <c r="BG17" s="5" t="str">
        <f t="shared" si="2"/>
        <v> </v>
      </c>
      <c r="BH17" s="5" t="str">
        <f t="shared" si="2"/>
        <v> </v>
      </c>
      <c r="BI17" s="6" t="str">
        <f t="shared" si="2"/>
        <v> </v>
      </c>
    </row>
    <row r="18" spans="1:61" s="3" customFormat="1" ht="34.5" customHeight="1">
      <c r="A18" s="208" t="s">
        <v>13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12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212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12"/>
      <c r="AI18" s="39"/>
      <c r="AJ18" s="39"/>
      <c r="AK18" s="212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212"/>
      <c r="AW18" s="39"/>
      <c r="AX18" s="39"/>
      <c r="AY18" s="40"/>
      <c r="AZ18" s="39"/>
      <c r="BA18" s="39"/>
      <c r="BB18" s="39"/>
      <c r="BC18" s="39"/>
      <c r="BD18" s="39"/>
      <c r="BE18" s="39"/>
      <c r="BF18" s="212"/>
      <c r="BG18" s="39"/>
      <c r="BH18" s="39"/>
      <c r="BI18" s="40"/>
    </row>
    <row r="19" spans="1:61" s="3" customFormat="1" ht="39.75" customHeight="1">
      <c r="A19" s="30" t="s">
        <v>83</v>
      </c>
      <c r="B19" s="8" t="str">
        <f>IF(B18=0," ",B17*10^6/B18)</f>
        <v> </v>
      </c>
      <c r="C19" s="8" t="str">
        <f aca="true" t="shared" si="3" ref="C19:L19">IF(C18=0," ",C17*10^6/C18)</f>
        <v> </v>
      </c>
      <c r="D19" s="8" t="str">
        <f t="shared" si="3"/>
        <v> </v>
      </c>
      <c r="E19" s="8" t="str">
        <f t="shared" si="3"/>
        <v> </v>
      </c>
      <c r="F19" s="8" t="str">
        <f t="shared" si="3"/>
        <v> </v>
      </c>
      <c r="G19" s="8" t="str">
        <f t="shared" si="3"/>
        <v> </v>
      </c>
      <c r="H19" s="8" t="str">
        <f t="shared" si="3"/>
        <v> </v>
      </c>
      <c r="I19" s="8" t="str">
        <f t="shared" si="3"/>
        <v> </v>
      </c>
      <c r="J19" s="8" t="str">
        <f t="shared" si="3"/>
        <v> </v>
      </c>
      <c r="K19" s="8" t="str">
        <f t="shared" si="3"/>
        <v> </v>
      </c>
      <c r="L19" s="213" t="str">
        <f t="shared" si="3"/>
        <v> </v>
      </c>
      <c r="M19" s="8" t="str">
        <f aca="true" t="shared" si="4" ref="M19:AY19">IF(M18=0," ",M17*10^6/M18)</f>
        <v> </v>
      </c>
      <c r="N19" s="8" t="str">
        <f t="shared" si="4"/>
        <v> </v>
      </c>
      <c r="O19" s="8" t="str">
        <f t="shared" si="4"/>
        <v> </v>
      </c>
      <c r="P19" s="8" t="str">
        <f t="shared" si="4"/>
        <v> </v>
      </c>
      <c r="Q19" s="8" t="str">
        <f t="shared" si="4"/>
        <v> </v>
      </c>
      <c r="R19" s="8" t="str">
        <f t="shared" si="4"/>
        <v> </v>
      </c>
      <c r="S19" s="8" t="str">
        <f t="shared" si="4"/>
        <v> </v>
      </c>
      <c r="T19" s="8" t="str">
        <f t="shared" si="4"/>
        <v> </v>
      </c>
      <c r="U19" s="8" t="str">
        <f t="shared" si="4"/>
        <v> </v>
      </c>
      <c r="V19" s="8" t="str">
        <f t="shared" si="4"/>
        <v> </v>
      </c>
      <c r="W19" s="213" t="str">
        <f t="shared" si="4"/>
        <v> </v>
      </c>
      <c r="X19" s="8" t="str">
        <f t="shared" si="4"/>
        <v> </v>
      </c>
      <c r="Y19" s="8" t="str">
        <f t="shared" si="4"/>
        <v> </v>
      </c>
      <c r="Z19" s="8" t="str">
        <f t="shared" si="4"/>
        <v> </v>
      </c>
      <c r="AA19" s="8" t="str">
        <f t="shared" si="4"/>
        <v> </v>
      </c>
      <c r="AB19" s="8" t="str">
        <f t="shared" si="4"/>
        <v> </v>
      </c>
      <c r="AC19" s="8" t="str">
        <f t="shared" si="4"/>
        <v> </v>
      </c>
      <c r="AD19" s="8" t="str">
        <f t="shared" si="4"/>
        <v> </v>
      </c>
      <c r="AE19" s="8" t="str">
        <f t="shared" si="4"/>
        <v> </v>
      </c>
      <c r="AF19" s="8" t="str">
        <f t="shared" si="4"/>
        <v> </v>
      </c>
      <c r="AG19" s="8" t="str">
        <f t="shared" si="4"/>
        <v> </v>
      </c>
      <c r="AH19" s="213" t="str">
        <f t="shared" si="4"/>
        <v> </v>
      </c>
      <c r="AI19" s="8" t="str">
        <f t="shared" si="4"/>
        <v> </v>
      </c>
      <c r="AJ19" s="8" t="str">
        <f t="shared" si="4"/>
        <v> </v>
      </c>
      <c r="AK19" s="213" t="str">
        <f t="shared" si="4"/>
        <v> </v>
      </c>
      <c r="AL19" s="8" t="str">
        <f t="shared" si="4"/>
        <v> </v>
      </c>
      <c r="AM19" s="8" t="str">
        <f t="shared" si="4"/>
        <v> </v>
      </c>
      <c r="AN19" s="8" t="str">
        <f t="shared" si="4"/>
        <v> </v>
      </c>
      <c r="AO19" s="8" t="str">
        <f t="shared" si="4"/>
        <v> </v>
      </c>
      <c r="AP19" s="8" t="str">
        <f t="shared" si="4"/>
        <v> </v>
      </c>
      <c r="AQ19" s="8" t="str">
        <f t="shared" si="4"/>
        <v> </v>
      </c>
      <c r="AR19" s="8" t="str">
        <f t="shared" si="4"/>
        <v> </v>
      </c>
      <c r="AS19" s="8" t="str">
        <f t="shared" si="4"/>
        <v> </v>
      </c>
      <c r="AT19" s="8" t="str">
        <f t="shared" si="4"/>
        <v> </v>
      </c>
      <c r="AU19" s="8" t="str">
        <f t="shared" si="4"/>
        <v> </v>
      </c>
      <c r="AV19" s="213" t="str">
        <f t="shared" si="4"/>
        <v> </v>
      </c>
      <c r="AW19" s="8" t="str">
        <f t="shared" si="4"/>
        <v> </v>
      </c>
      <c r="AX19" s="8" t="str">
        <f t="shared" si="4"/>
        <v> </v>
      </c>
      <c r="AY19" s="84" t="str">
        <f t="shared" si="4"/>
        <v> </v>
      </c>
      <c r="AZ19" s="8" t="str">
        <f aca="true" t="shared" si="5" ref="AZ19:BI19">IF(AZ18=0," ",AZ17*10^6/AZ18)</f>
        <v> </v>
      </c>
      <c r="BA19" s="8" t="str">
        <f t="shared" si="5"/>
        <v> </v>
      </c>
      <c r="BB19" s="8" t="str">
        <f t="shared" si="5"/>
        <v> </v>
      </c>
      <c r="BC19" s="8" t="str">
        <f t="shared" si="5"/>
        <v> </v>
      </c>
      <c r="BD19" s="8" t="str">
        <f t="shared" si="5"/>
        <v> </v>
      </c>
      <c r="BE19" s="8" t="str">
        <f t="shared" si="5"/>
        <v> </v>
      </c>
      <c r="BF19" s="213" t="str">
        <f t="shared" si="5"/>
        <v> </v>
      </c>
      <c r="BG19" s="8" t="str">
        <f t="shared" si="5"/>
        <v> </v>
      </c>
      <c r="BH19" s="8" t="str">
        <f t="shared" si="5"/>
        <v> </v>
      </c>
      <c r="BI19" s="84" t="str">
        <f t="shared" si="5"/>
        <v> </v>
      </c>
    </row>
    <row r="20" spans="1:61" s="22" customFormat="1" ht="34.5" customHeight="1" thickBot="1">
      <c r="A20" s="209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214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214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214"/>
      <c r="AI20" s="41"/>
      <c r="AJ20" s="41"/>
      <c r="AK20" s="214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214"/>
      <c r="AW20" s="41"/>
      <c r="AX20" s="41"/>
      <c r="AY20" s="42"/>
      <c r="AZ20" s="41"/>
      <c r="BA20" s="41"/>
      <c r="BB20" s="41"/>
      <c r="BC20" s="41"/>
      <c r="BD20" s="41"/>
      <c r="BE20" s="41"/>
      <c r="BF20" s="214"/>
      <c r="BG20" s="41"/>
      <c r="BH20" s="41"/>
      <c r="BI20" s="42"/>
    </row>
  </sheetData>
  <sheetProtection sheet="1" objects="1" scenarios="1"/>
  <printOptions/>
  <pageMargins left="0.56" right="0.37" top="1" bottom="0.8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ERDC Vicksburg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Lloyd</dc:creator>
  <cp:keywords/>
  <dc:description/>
  <cp:lastModifiedBy>Cheryl Lloyd</cp:lastModifiedBy>
  <cp:lastPrinted>2007-10-22T16:19:36Z</cp:lastPrinted>
  <dcterms:created xsi:type="dcterms:W3CDTF">2002-08-02T19:16:20Z</dcterms:created>
  <dcterms:modified xsi:type="dcterms:W3CDTF">2007-12-19T17:31:31Z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